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3250" windowHeight="12450" activeTab="2"/>
  </bookViews>
  <sheets>
    <sheet name="1" sheetId="7" r:id="rId1"/>
    <sheet name="2" sheetId="9" r:id="rId2"/>
    <sheet name="3" sheetId="11" r:id="rId3"/>
    <sheet name="Лист1" sheetId="12" r:id="rId4"/>
  </sheets>
  <definedNames>
    <definedName name="_xlnm._FilterDatabase" localSheetId="0" hidden="1">'1'!$A$1:$O$9</definedName>
    <definedName name="_xlnm.Print_Titles" localSheetId="0">'1'!$4:$8</definedName>
    <definedName name="_xlnm.Print_Area" localSheetId="0">'1'!$A$1:$T$67</definedName>
    <definedName name="_xlnm.Print_Area" localSheetId="1">'2'!$A$1:$AB$69</definedName>
    <definedName name="_xlnm.Print_Area" localSheetId="2">'3'!$A$1:$B$11</definedName>
  </definedNames>
  <calcPr calcId="145621"/>
</workbook>
</file>

<file path=xl/calcChain.xml><?xml version="1.0" encoding="utf-8"?>
<calcChain xmlns="http://schemas.openxmlformats.org/spreadsheetml/2006/main">
  <c r="Q67" i="9" l="1"/>
  <c r="Q66" i="9"/>
  <c r="Q65" i="9"/>
  <c r="Q63" i="9"/>
  <c r="Q62" i="9"/>
  <c r="Q61" i="9"/>
  <c r="Q60" i="9"/>
  <c r="Q59" i="9"/>
  <c r="Q58" i="9"/>
  <c r="Q64" i="9"/>
  <c r="Q57" i="9"/>
  <c r="K65" i="7" l="1"/>
  <c r="H65" i="7"/>
  <c r="J65" i="7"/>
  <c r="I65" i="7"/>
  <c r="N69" i="9"/>
  <c r="P69" i="9"/>
  <c r="I68" i="9"/>
  <c r="H68" i="9"/>
  <c r="G68" i="9"/>
  <c r="E68" i="9"/>
  <c r="C68" i="9" s="1"/>
  <c r="D68" i="9"/>
  <c r="S68" i="9"/>
  <c r="Q68" i="9"/>
  <c r="M68" i="9"/>
  <c r="R69" i="9"/>
  <c r="M64" i="7" l="1"/>
  <c r="L64" i="7" s="1"/>
  <c r="B6" i="11"/>
  <c r="S67" i="9"/>
  <c r="S66" i="9"/>
  <c r="S65" i="9"/>
  <c r="S64" i="9"/>
  <c r="S63" i="9"/>
  <c r="S62" i="9"/>
  <c r="S61" i="9"/>
  <c r="S60" i="9"/>
  <c r="S59" i="9"/>
  <c r="S58" i="9"/>
  <c r="S57" i="9"/>
  <c r="O67" i="9"/>
  <c r="O66" i="9"/>
  <c r="O65" i="9"/>
  <c r="O64" i="9"/>
  <c r="O63" i="9"/>
  <c r="O62" i="9"/>
  <c r="O61" i="9"/>
  <c r="O60" i="9"/>
  <c r="O59" i="9"/>
  <c r="O58" i="9"/>
  <c r="O57" i="9"/>
  <c r="O69" i="9" s="1"/>
  <c r="I67" i="9"/>
  <c r="I66" i="9"/>
  <c r="I65" i="9"/>
  <c r="I64" i="9"/>
  <c r="I63" i="9"/>
  <c r="I62" i="9"/>
  <c r="I61" i="9"/>
  <c r="I60" i="9"/>
  <c r="I59" i="9"/>
  <c r="I58" i="9"/>
  <c r="I57" i="9"/>
  <c r="H67" i="9"/>
  <c r="H66" i="9"/>
  <c r="H65" i="9"/>
  <c r="H64" i="9"/>
  <c r="H63" i="9"/>
  <c r="H62" i="9"/>
  <c r="H61" i="9"/>
  <c r="H60" i="9"/>
  <c r="H59" i="9"/>
  <c r="H58" i="9"/>
  <c r="H57" i="9"/>
  <c r="G67" i="9"/>
  <c r="G66" i="9"/>
  <c r="G65" i="9"/>
  <c r="G64" i="9"/>
  <c r="G63" i="9"/>
  <c r="G62" i="9"/>
  <c r="G61" i="9"/>
  <c r="G60" i="9"/>
  <c r="G59" i="9"/>
  <c r="G58" i="9"/>
  <c r="G57" i="9"/>
  <c r="E67" i="9"/>
  <c r="E66" i="9"/>
  <c r="E65" i="9"/>
  <c r="E64" i="9"/>
  <c r="E63" i="9"/>
  <c r="E62" i="9"/>
  <c r="E61" i="9"/>
  <c r="E60" i="9"/>
  <c r="E59" i="9"/>
  <c r="E58" i="9"/>
  <c r="E57" i="9"/>
  <c r="D67" i="9"/>
  <c r="D66" i="9"/>
  <c r="D65" i="9"/>
  <c r="D64" i="9"/>
  <c r="C64" i="9" s="1"/>
  <c r="D63" i="9"/>
  <c r="D62" i="9"/>
  <c r="D61" i="9"/>
  <c r="D60" i="9"/>
  <c r="D59" i="9"/>
  <c r="D58" i="9"/>
  <c r="D57" i="9"/>
  <c r="M67" i="9"/>
  <c r="M66" i="9"/>
  <c r="M65" i="9"/>
  <c r="M64" i="9"/>
  <c r="M63" i="9"/>
  <c r="M62" i="9"/>
  <c r="M61" i="9"/>
  <c r="M60" i="9"/>
  <c r="M59" i="9"/>
  <c r="M58" i="9"/>
  <c r="M57" i="9"/>
  <c r="F69" i="9"/>
  <c r="J69" i="9"/>
  <c r="K69" i="9"/>
  <c r="A57" i="9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N65" i="7"/>
  <c r="C66" i="9" l="1"/>
  <c r="M62" i="7" s="1"/>
  <c r="L62" i="7" s="1"/>
  <c r="C67" i="9"/>
  <c r="C65" i="9"/>
  <c r="M61" i="7" s="1"/>
  <c r="L61" i="7" s="1"/>
  <c r="C57" i="9"/>
  <c r="M53" i="7" s="1"/>
  <c r="C58" i="9"/>
  <c r="M54" i="7" s="1"/>
  <c r="L54" i="7" s="1"/>
  <c r="C59" i="9"/>
  <c r="M55" i="7" s="1"/>
  <c r="L55" i="7" s="1"/>
  <c r="C60" i="9"/>
  <c r="M56" i="7" s="1"/>
  <c r="L56" i="7" s="1"/>
  <c r="C61" i="9"/>
  <c r="M57" i="7" s="1"/>
  <c r="L57" i="7" s="1"/>
  <c r="C62" i="9"/>
  <c r="M58" i="7" s="1"/>
  <c r="L58" i="7" s="1"/>
  <c r="C63" i="9"/>
  <c r="M59" i="7" s="1"/>
  <c r="L59" i="7" s="1"/>
  <c r="S69" i="9"/>
  <c r="M63" i="7"/>
  <c r="L63" i="7" s="1"/>
  <c r="M60" i="7"/>
  <c r="L60" i="7" s="1"/>
  <c r="A50" i="7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L53" i="7" l="1"/>
  <c r="L65" i="7" s="1"/>
  <c r="M65" i="7"/>
  <c r="K18" i="7"/>
  <c r="K34" i="7"/>
  <c r="B8" i="11" s="1"/>
  <c r="B10" i="11"/>
  <c r="Q56" i="9"/>
  <c r="Q69" i="9" s="1"/>
  <c r="I56" i="9" l="1"/>
  <c r="H56" i="9"/>
  <c r="H69" i="9" s="1"/>
  <c r="G56" i="9"/>
  <c r="E56" i="9"/>
  <c r="D56" i="9"/>
  <c r="C56" i="9" s="1"/>
  <c r="M56" i="9"/>
  <c r="M52" i="7" l="1"/>
  <c r="L52" i="7" s="1"/>
  <c r="L55" i="9"/>
  <c r="L54" i="9"/>
  <c r="M54" i="9" s="1"/>
  <c r="C54" i="9" s="1"/>
  <c r="C35" i="9"/>
  <c r="M55" i="9" l="1"/>
  <c r="C55" i="9" s="1"/>
  <c r="M22" i="9"/>
  <c r="Q23" i="9"/>
  <c r="Q15" i="9"/>
  <c r="M40" i="9"/>
  <c r="C40" i="9" s="1"/>
  <c r="M10" i="9"/>
  <c r="O28" i="7"/>
  <c r="O25" i="7"/>
  <c r="M28" i="9"/>
  <c r="M26" i="9"/>
  <c r="M25" i="9"/>
  <c r="M24" i="9"/>
  <c r="M29" i="9"/>
  <c r="M27" i="9"/>
  <c r="M30" i="9"/>
  <c r="O21" i="7"/>
  <c r="N34" i="7"/>
  <c r="O49" i="7"/>
  <c r="O48" i="7"/>
  <c r="C32" i="9"/>
  <c r="M50" i="7"/>
  <c r="L50" i="7" s="1"/>
  <c r="L52" i="9"/>
  <c r="M52" i="9" l="1"/>
  <c r="L69" i="9"/>
  <c r="M51" i="7"/>
  <c r="L51" i="7" s="1"/>
  <c r="D53" i="9"/>
  <c r="C53" i="9" s="1"/>
  <c r="E53" i="9"/>
  <c r="E69" i="9" s="1"/>
  <c r="G53" i="9"/>
  <c r="I52" i="9"/>
  <c r="I69" i="9" s="1"/>
  <c r="G52" i="9"/>
  <c r="G69" i="9" s="1"/>
  <c r="D52" i="9"/>
  <c r="D69" i="9" l="1"/>
  <c r="C52" i="9"/>
  <c r="E31" i="9"/>
  <c r="I30" i="9"/>
  <c r="G30" i="9"/>
  <c r="E30" i="9"/>
  <c r="O27" i="7"/>
  <c r="O22" i="7"/>
  <c r="I23" i="9"/>
  <c r="H23" i="9"/>
  <c r="G23" i="9"/>
  <c r="E23" i="9"/>
  <c r="M17" i="9"/>
  <c r="C17" i="9" s="1"/>
  <c r="M17" i="7" s="1"/>
  <c r="M16" i="9"/>
  <c r="M14" i="9"/>
  <c r="M12" i="9"/>
  <c r="M11" i="9"/>
  <c r="M50" i="9"/>
  <c r="C50" i="9" s="1"/>
  <c r="M51" i="9"/>
  <c r="C51" i="9" s="1"/>
  <c r="M48" i="9"/>
  <c r="C48" i="9" s="1"/>
  <c r="M49" i="9"/>
  <c r="C49" i="9" s="1"/>
  <c r="M47" i="9"/>
  <c r="C47" i="9" s="1"/>
  <c r="M46" i="9"/>
  <c r="C46" i="9" s="1"/>
  <c r="M45" i="9"/>
  <c r="C45" i="9" s="1"/>
  <c r="M44" i="9"/>
  <c r="C44" i="9" s="1"/>
  <c r="M43" i="9"/>
  <c r="C43" i="9" s="1"/>
  <c r="M42" i="9"/>
  <c r="C42" i="9" s="1"/>
  <c r="M41" i="9"/>
  <c r="C41" i="9" s="1"/>
  <c r="M69" i="9" l="1"/>
  <c r="C69" i="9" s="1"/>
  <c r="M49" i="7"/>
  <c r="L49" i="7" s="1"/>
  <c r="M48" i="7"/>
  <c r="L48" i="7" s="1"/>
  <c r="C23" i="9"/>
  <c r="C30" i="9"/>
  <c r="M28" i="7" s="1"/>
  <c r="L28" i="7" s="1"/>
  <c r="S36" i="9"/>
  <c r="F36" i="9"/>
  <c r="K36" i="9"/>
  <c r="O36" i="9"/>
  <c r="C25" i="9"/>
  <c r="M23" i="7" s="1"/>
  <c r="L23" i="7" s="1"/>
  <c r="C29" i="9"/>
  <c r="M27" i="7" s="1"/>
  <c r="L27" i="7" s="1"/>
  <c r="M15" i="9"/>
  <c r="C15" i="9" s="1"/>
  <c r="M13" i="9"/>
  <c r="C33" i="9"/>
  <c r="C34" i="9"/>
  <c r="C10" i="9"/>
  <c r="M21" i="7" l="1"/>
  <c r="L21" i="7" s="1"/>
  <c r="M18" i="9"/>
  <c r="C13" i="9" l="1"/>
  <c r="C31" i="9" l="1"/>
  <c r="M29" i="7" s="1"/>
  <c r="L29" i="7" s="1"/>
  <c r="Q36" i="9"/>
  <c r="M39" i="7" l="1"/>
  <c r="L39" i="7" s="1"/>
  <c r="M47" i="7"/>
  <c r="L47" i="7" s="1"/>
  <c r="M46" i="7"/>
  <c r="L46" i="7" s="1"/>
  <c r="M45" i="7"/>
  <c r="L45" i="7" s="1"/>
  <c r="M44" i="7"/>
  <c r="L44" i="7" s="1"/>
  <c r="M42" i="7"/>
  <c r="L42" i="7" s="1"/>
  <c r="M37" i="7"/>
  <c r="M38" i="7"/>
  <c r="L38" i="7" s="1"/>
  <c r="M40" i="7"/>
  <c r="L40" i="7" s="1"/>
  <c r="M41" i="7"/>
  <c r="L41" i="7" s="1"/>
  <c r="M43" i="7"/>
  <c r="L43" i="7" s="1"/>
  <c r="D36" i="9"/>
  <c r="C28" i="9"/>
  <c r="C27" i="9"/>
  <c r="M25" i="7" s="1"/>
  <c r="L25" i="7" s="1"/>
  <c r="C26" i="9"/>
  <c r="M24" i="7" s="1"/>
  <c r="L24" i="7" s="1"/>
  <c r="C24" i="9"/>
  <c r="M22" i="7" s="1"/>
  <c r="L22" i="7" s="1"/>
  <c r="C22" i="9"/>
  <c r="M20" i="7" s="1"/>
  <c r="L20" i="7" s="1"/>
  <c r="L17" i="7"/>
  <c r="C16" i="9"/>
  <c r="M16" i="7" s="1"/>
  <c r="L16" i="7" s="1"/>
  <c r="M15" i="7"/>
  <c r="L15" i="7" s="1"/>
  <c r="C14" i="9"/>
  <c r="M14" i="7" s="1"/>
  <c r="L14" i="7" s="1"/>
  <c r="M13" i="7"/>
  <c r="L13" i="7" s="1"/>
  <c r="C12" i="9"/>
  <c r="M12" i="7" s="1"/>
  <c r="L12" i="7" s="1"/>
  <c r="M10" i="7"/>
  <c r="L10" i="7" s="1"/>
  <c r="C11" i="9"/>
  <c r="M11" i="7" s="1"/>
  <c r="L11" i="7" s="1"/>
  <c r="M26" i="7" l="1"/>
  <c r="L26" i="7" s="1"/>
  <c r="C36" i="9"/>
  <c r="L37" i="7"/>
  <c r="M36" i="7"/>
  <c r="E36" i="9"/>
  <c r="I36" i="9"/>
  <c r="G36" i="9"/>
  <c r="H36" i="9"/>
  <c r="L36" i="7" l="1"/>
  <c r="M34" i="7" l="1"/>
  <c r="N18" i="7"/>
  <c r="S18" i="9" l="1"/>
  <c r="Q18" i="9"/>
  <c r="O18" i="9"/>
  <c r="K18" i="9"/>
  <c r="I18" i="9"/>
  <c r="D18" i="9"/>
  <c r="E18" i="9"/>
  <c r="F18" i="9"/>
  <c r="G18" i="9"/>
  <c r="H18" i="9"/>
  <c r="I18" i="7"/>
  <c r="H18" i="7"/>
  <c r="M18" i="7" l="1"/>
  <c r="J18" i="7"/>
  <c r="C18" i="9"/>
  <c r="L18" i="7" l="1"/>
</calcChain>
</file>

<file path=xl/sharedStrings.xml><?xml version="1.0" encoding="utf-8"?>
<sst xmlns="http://schemas.openxmlformats.org/spreadsheetml/2006/main" count="421" uniqueCount="134">
  <si>
    <t>ед.</t>
  </si>
  <si>
    <t>N п/п</t>
  </si>
  <si>
    <t>Год</t>
  </si>
  <si>
    <t>Материал стен</t>
  </si>
  <si>
    <t>Количество этажей</t>
  </si>
  <si>
    <t>Количество подъездов</t>
  </si>
  <si>
    <t>общая площадь МКД, всего</t>
  </si>
  <si>
    <t>Площадь помещений МКД:</t>
  </si>
  <si>
    <t>Количество жителей, зарегистрированных в МКД на дату утверждения краткосрочного плана</t>
  </si>
  <si>
    <t>ввода в эксплуатацию</t>
  </si>
  <si>
    <t>всего:</t>
  </si>
  <si>
    <t>в том числе жилых помещений, находящихся в собственности граждан</t>
  </si>
  <si>
    <t>кв.м</t>
  </si>
  <si>
    <t>чел.</t>
  </si>
  <si>
    <t xml:space="preserve"> ремонт фасада (утепление)</t>
  </si>
  <si>
    <t>Адрес многоквартирного дома (МКД)</t>
  </si>
  <si>
    <t>завершения последнего капитального ремонта</t>
  </si>
  <si>
    <t>Стоимость капитального ремонта</t>
  </si>
  <si>
    <t>всего</t>
  </si>
  <si>
    <t>в том числе:</t>
  </si>
  <si>
    <t>за счет средств собственников помещений в МКД</t>
  </si>
  <si>
    <t>за счет иных источников финансирования «*»</t>
  </si>
  <si>
    <t>руб.</t>
  </si>
  <si>
    <t>ремонт крыши</t>
  </si>
  <si>
    <t>ремонт подвальных помещений, относящихся к общему имуществу в многоквартирном доме</t>
  </si>
  <si>
    <t xml:space="preserve"> ремонт фундамента </t>
  </si>
  <si>
    <t>Итого:</t>
  </si>
  <si>
    <t>Х</t>
  </si>
  <si>
    <t>Стоимость капитального ремонта, ВСЕГО</t>
  </si>
  <si>
    <t xml:space="preserve">ремонт внутридомовых инженерных систем </t>
  </si>
  <si>
    <t xml:space="preserve"> холодного водоснабжения, в т.ч.  установка коллективных (общедомовых) приборов учета потребления ресурсов</t>
  </si>
  <si>
    <t>газоснабжения, в т.ч.  установка коллективных (общедомовых) приборов учета потребления ресурсов</t>
  </si>
  <si>
    <t>теплоснабжения, в т.ч.  установка коллективных (общедомовых) приборов учета потребления ресурсов</t>
  </si>
  <si>
    <t xml:space="preserve">горячего водоснабжения, в т.ч.  установка коллективных (общедомовых) приборов учета потребления ресурсов </t>
  </si>
  <si>
    <t>Количество многоквартирных домов*</t>
  </si>
  <si>
    <t xml:space="preserve">*учитываются многоквартирные дома в которых выполнены строительно-монтажные работы </t>
  </si>
  <si>
    <t>Адрес многоквартирного дома</t>
  </si>
  <si>
    <t>ремонт, замена, модернизация лифтов, ремонт лифтовых шахт, машинных и блочных помещений</t>
  </si>
  <si>
    <t>Предельная стоимость капитального ремонта на ед. изм. (справочно)</t>
  </si>
  <si>
    <t>Количество жителей,
улучшивших жилищные условия</t>
  </si>
  <si>
    <t xml:space="preserve"> водоотведения (централизованное, выгребные ямы) </t>
  </si>
  <si>
    <t>2024 год</t>
  </si>
  <si>
    <t>2025 год</t>
  </si>
  <si>
    <t xml:space="preserve"> 2026 год</t>
  </si>
  <si>
    <t xml:space="preserve"> 2025 год</t>
  </si>
  <si>
    <t>г. Печора, Печорский проспект, д. 9 (СМР)</t>
  </si>
  <si>
    <t>г. Печора, ул. Советская, д. 15 (СМР)</t>
  </si>
  <si>
    <t>г. Печора, Печорский проспект, д. 76 (СМР)</t>
  </si>
  <si>
    <t>г. Печора, Социалистическая, д. 55 (СМР)</t>
  </si>
  <si>
    <t>г. Печора, Молодежный бульвар, д. 5 (СМР)</t>
  </si>
  <si>
    <t>г. Печора, Печорский проспект, д. 63 (СМР)</t>
  </si>
  <si>
    <t>г. Печора, ул. Мира, д. 7 (СМР)</t>
  </si>
  <si>
    <t>г. Печора, ул. Социалистическая, д. 64 (СМР)</t>
  </si>
  <si>
    <t>г. Печора, Печорский проспект, д. 41 (СМР)</t>
  </si>
  <si>
    <t>пгт. Изъяю, ул. Центральная, д. 13 (СМР)</t>
  </si>
  <si>
    <t>г. Печора, ул. Гагарина, д. 34 (СМР)</t>
  </si>
  <si>
    <t>г. Печора, ул. Гагарина, д. 40 (СМР)</t>
  </si>
  <si>
    <t>г. Печора, ул. Гагарина, д. 3 (СМР)</t>
  </si>
  <si>
    <t>г. Печора, Молодежный бульвар, д. 2 (СМР)</t>
  </si>
  <si>
    <t>г. Печора, Печорский проспект, д. 45 (СМР)</t>
  </si>
  <si>
    <t>г. Печора, ул. Привокзальная, д. 3 (СМР)</t>
  </si>
  <si>
    <t>г. Печора, ул. Привокзальная, д. 5 (СМР)</t>
  </si>
  <si>
    <t>II. РЕЕСТР
МНОГОКВАРТИРНЫХ ДОМОВ ПО ВИДАМ УСЛУГ И (ИЛИ) РАБОТ ПО КАПИТАЛЬНОМУ РЕМОНТУ ОБЩЕГО ИМУЩЕСТВАВ МНОГОКВАРТИРНЫХ ДОМАХ НА ТЕРРИТОРИИ                                                                                                                                                                                                                                                                                                           МО МР "ПЕЧОРА" НА 2024 - 2026 ГОДЫ</t>
  </si>
  <si>
    <t>г. Печора, ул. 8 марта, д. 1 (СМР)</t>
  </si>
  <si>
    <t>г. Печора, ул. Социалистическая, д. 1 (СМР)</t>
  </si>
  <si>
    <t>г. Печора, ул. Социалистическая, д. 1 "А" (СМР)</t>
  </si>
  <si>
    <t>г. Печора, ул. Школьная, д. 6 (СМР)</t>
  </si>
  <si>
    <t>г. Печора, ул. Первомайская, д. 2 (СМР)</t>
  </si>
  <si>
    <t>нет</t>
  </si>
  <si>
    <t>ж.б. Панели</t>
  </si>
  <si>
    <t>кирпич</t>
  </si>
  <si>
    <t>шлакоблочный</t>
  </si>
  <si>
    <t>г. Печора, г. Печора, ул. Булгаковой, д. 19 (СМР)</t>
  </si>
  <si>
    <t xml:space="preserve"> III. ПЛАНИРУЕМЫЕ ПОКАЗАТЕЛИ
ВЫПОЛНЕНИЯ УСЛУГ И (ИЛИ) РАБОТ КРАТКОСРОЧНОГО ПЛАНА РЕАЛИЗАЦИИ РЕГИОНАЛЬНОЙ ПРОГРАММЫ КАПИТАЛЬНОГО РЕМОНТА ОБЩЕГО ИМУЩЕСТВА В МНОГОКВАРТИРНЫХ ДОМАХ НА ТЕРРИТОРИИ МО МР "Печора"
 НА 2024 -2026 ГОДЫ</t>
  </si>
  <si>
    <t>2021-2023</t>
  </si>
  <si>
    <t>2024-2026</t>
  </si>
  <si>
    <t>2042-2043</t>
  </si>
  <si>
    <t>2027-2029</t>
  </si>
  <si>
    <t>ПРОТОКОЛ ОТ 28.11.2019 № 251</t>
  </si>
  <si>
    <t>2033-2035</t>
  </si>
  <si>
    <t>2039-2041</t>
  </si>
  <si>
    <t>ПРОТОКОЛ ОТ 18.07.2019 № 150</t>
  </si>
  <si>
    <t>ПРОТОКОЛ ОТ 20.10.2020 № 28</t>
  </si>
  <si>
    <t>Сроки капремонта в соответствии с Регпрограммой</t>
  </si>
  <si>
    <t>Решение Комиссии по устновлению необходимости капремонта</t>
  </si>
  <si>
    <t>г. Печора, Печорский проспект, д. 18 (СМР)</t>
  </si>
  <si>
    <t>г. Печора, ул. Мира, д. 1 (СМР)</t>
  </si>
  <si>
    <t xml:space="preserve">пгт. Изъяю, ул. Вокзальная, д. 22 (СМР) </t>
  </si>
  <si>
    <t>г. Печора, Печорский проспект, д. 54 (СМР)</t>
  </si>
  <si>
    <t>г. Печора, Печорский проспект, д. 96 (СМР)</t>
  </si>
  <si>
    <t xml:space="preserve">г. Печора, Печорский проспект, д. 54 (СМР) </t>
  </si>
  <si>
    <t xml:space="preserve">г. Печора, Печорский проспект, д. 96 (СМР) </t>
  </si>
  <si>
    <t xml:space="preserve">2026 год </t>
  </si>
  <si>
    <t xml:space="preserve">2025 год </t>
  </si>
  <si>
    <t>г. Печора, ул. Гагарина, д. 43 (СМР)</t>
  </si>
  <si>
    <t>электроснабжение в подвальном помещении</t>
  </si>
  <si>
    <t>г. Печора, ул. Советская, д. 21 (СМР)</t>
  </si>
  <si>
    <t>пгт. Изъяю, ул. Центральная, д. 10 (СМР)</t>
  </si>
  <si>
    <t xml:space="preserve"> 2030-2032     протокол № 86 от 23.08.22</t>
  </si>
  <si>
    <t>пгт. Изъяю, ул. Центральная, д. 10 (ПСД)</t>
  </si>
  <si>
    <t>г. Печора, ул. Советская, д. 21 (ПСД)</t>
  </si>
  <si>
    <t>г. Печора, ул. Гагарина, д. 43 (ПСД)</t>
  </si>
  <si>
    <t>x</t>
  </si>
  <si>
    <t>X</t>
  </si>
  <si>
    <t>предельная стоимость работ по капитальному ремонту</t>
  </si>
  <si>
    <t>плоская</t>
  </si>
  <si>
    <t>скатная</t>
  </si>
  <si>
    <t>г. Печора, ул. Русанова, д. 32 (ПСД)</t>
  </si>
  <si>
    <t xml:space="preserve"> 2042-2043     протокол № 105 от 21.09.22</t>
  </si>
  <si>
    <t>г. Печора, ул. Русанова, д. 32 (СМР)</t>
  </si>
  <si>
    <t xml:space="preserve"> 2042-2043    протокол № 105 от 21.09.22</t>
  </si>
  <si>
    <t>г.Печора, пгт. Кожва, ул. Печорская, д.32</t>
  </si>
  <si>
    <t xml:space="preserve">    решение Печорского городского суда №2а-1012/2025 от 10.09.2025 </t>
  </si>
  <si>
    <t>г. Печора, ул. Социалистическая, д.18а</t>
  </si>
  <si>
    <t>г. Печора, ул. Социалистическая, д.20</t>
  </si>
  <si>
    <t>г. Печора, Печорский пр-кт, д.53</t>
  </si>
  <si>
    <t>г. Печора, Печорский пр-кт, д.57</t>
  </si>
  <si>
    <t>г. Печора, Печорский пр-кт, д.82</t>
  </si>
  <si>
    <t>г. Печора, ул. О.Кошевого, д.8</t>
  </si>
  <si>
    <t>г. Печора, ул. Речная, д.9</t>
  </si>
  <si>
    <t>КРАТКОСРОЧНЫЙ ПЛАН
РЕАЛИЗАЦИИ РЕГИОНАЛЬНОЙ ПРОГРАММЫ КАПИТАЛЬНОГО РЕМОНТА ОБЩЕГО ИМУЩЕСТВА В МНОГОКВАРТИРНЫХ ДОМАХ
НА ТЕРРИТОРИИ МО МР "г. Печора" НА 2024 - 2026 ГОДЫ</t>
  </si>
  <si>
    <t>I. ПЕРЕЧЕНЬ
МНОГОКВАРТИРНЫХ ДОМОВ, В ОТНОШЕНИИ КОТОРЫХ ПЛАНИРУЕТСЯ ПРОВЕДЕНИЕ КАПИТАЛЬНОГО РЕМОНТА ОБЩЕГО ИМУЩЕСТВА В РАМКАХ ВЫПОЛНЕНИЯ КРАТКОСРОЧНОГО ПЛАНА РЕАЛИЗАЦИИ РЕГИОНАЛЬНОЙ ПРОГРАММЫ КАПИТАЛЬНОГО РЕМОНТА ОБЩЕГО ИМУЩЕСТВА В МНОГОКВАРТИРНЫХ ДОМАХ НА ТЕРРИТОРИИ МО МР "г. Печора" 
НА 2024 - 2026 ГОДЫ</t>
  </si>
  <si>
    <t>г. Печора, ул. Гагарина, д.2</t>
  </si>
  <si>
    <t>г. Печора, ул. Гагарина, д.11а</t>
  </si>
  <si>
    <t>г. Печора, ул. Гагарина, д.49</t>
  </si>
  <si>
    <t>г. Печора, ул. Гагарина, д.38</t>
  </si>
  <si>
    <t xml:space="preserve">решение Печорского городского суда №2а-1012/2025 от 10.09.2025 </t>
  </si>
  <si>
    <t>решение Печорского городского суда №2а-1211/2024 от 28.12.2024 г.</t>
  </si>
  <si>
    <t>решение Печорекого городского суда №2а-1211/2024 от 28.12.2024 г.</t>
  </si>
  <si>
    <t>г.  Печора, ул. Советская, д.1</t>
  </si>
  <si>
    <t>г. Печора, ул. Советская, д.1</t>
  </si>
  <si>
    <t xml:space="preserve">Приложение 1  
к постановлению администрации  
муниципального района  
" Печора"  от  05.12.2025 №1697 
</t>
  </si>
  <si>
    <t xml:space="preserve">Приложение 2                                                
к постановлению администрации  
муниципального района  
"Печора" от 05.12.2025 №1697
</t>
  </si>
  <si>
    <t xml:space="preserve">Приложение 3  
к постановлению администрации  
муниципального района  
"Печора"  
от 05 декабря 2025  г. № 1697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</si>
</sst>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(\$* #,##0.00_);_(\$* \(#,##0.00\);_(\$* \-??_);_(@_)"/>
    <numFmt numFmtId="168" formatCode="_(* #,##0.00_);_(* \(#,##0.00\);_(* \-??_);_(@_)"/>
    <numFmt numFmtId="169" formatCode="[$-419]#,##0.00"/>
    <numFmt numFmtId="170" formatCode="[$-419]#,##0"/>
    <numFmt numFmtId="171" formatCode="#,##0.00_р_.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05">
    <xf numFmtId="0" fontId="0" fillId="0" borderId="0"/>
    <xf numFmtId="0" fontId="1" fillId="0" borderId="0"/>
    <xf numFmtId="0" fontId="1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1" fillId="0" borderId="0"/>
    <xf numFmtId="0" fontId="6" fillId="0" borderId="0"/>
    <xf numFmtId="0" fontId="7" fillId="2" borderId="0">
      <alignment horizontal="left" vertical="center"/>
    </xf>
    <xf numFmtId="0" fontId="8" fillId="2" borderId="0">
      <alignment horizontal="right" vertical="center"/>
    </xf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5" fontId="3" fillId="0" borderId="0" applyFont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1" fillId="8" borderId="8" applyNumberFormat="0" applyAlignment="0" applyProtection="0"/>
    <xf numFmtId="0" fontId="12" fillId="21" borderId="9" applyNumberFormat="0" applyAlignment="0" applyProtection="0"/>
    <xf numFmtId="0" fontId="13" fillId="21" borderId="8" applyNumberFormat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2" borderId="14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4" borderId="15" applyNumberFormat="0" applyFont="0" applyAlignment="0" applyProtection="0"/>
    <xf numFmtId="0" fontId="23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5" borderId="0" applyNumberFormat="0" applyBorder="0" applyAlignment="0" applyProtection="0"/>
    <xf numFmtId="9" fontId="1" fillId="0" borderId="0" applyFont="0" applyFill="0" applyBorder="0" applyAlignment="0" applyProtection="0"/>
  </cellStyleXfs>
  <cellXfs count="142">
    <xf numFmtId="0" fontId="0" fillId="0" borderId="0" xfId="0"/>
    <xf numFmtId="0" fontId="27" fillId="0" borderId="0" xfId="0" applyFont="1" applyAlignment="1">
      <alignment vertical="center"/>
    </xf>
    <xf numFmtId="0" fontId="29" fillId="0" borderId="1" xfId="0" applyFont="1" applyBorder="1" applyAlignment="1">
      <alignment horizontal="center" vertical="center" wrapText="1"/>
    </xf>
    <xf numFmtId="3" fontId="29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vertical="top" wrapText="1"/>
    </xf>
    <xf numFmtId="0" fontId="2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" fontId="9" fillId="0" borderId="0" xfId="0" applyNumberFormat="1" applyFont="1" applyAlignment="1">
      <alignment vertical="center"/>
    </xf>
    <xf numFmtId="0" fontId="3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" fontId="9" fillId="0" borderId="0" xfId="0" applyNumberFormat="1" applyFont="1" applyAlignment="1">
      <alignment vertical="center"/>
    </xf>
    <xf numFmtId="3" fontId="9" fillId="0" borderId="0" xfId="0" applyNumberFormat="1" applyFont="1" applyAlignment="1">
      <alignment vertical="center"/>
    </xf>
    <xf numFmtId="4" fontId="9" fillId="25" borderId="1" xfId="5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25" borderId="1" xfId="0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/>
    </xf>
    <xf numFmtId="4" fontId="9" fillId="25" borderId="0" xfId="0" applyNumberFormat="1" applyFont="1" applyFill="1" applyAlignment="1">
      <alignment horizontal="center" vertical="center"/>
    </xf>
    <xf numFmtId="3" fontId="9" fillId="25" borderId="1" xfId="0" applyNumberFormat="1" applyFont="1" applyFill="1" applyBorder="1" applyAlignment="1">
      <alignment horizontal="center" vertical="center" wrapText="1"/>
    </xf>
    <xf numFmtId="4" fontId="9" fillId="25" borderId="1" xfId="0" applyNumberFormat="1" applyFont="1" applyFill="1" applyBorder="1" applyAlignment="1">
      <alignment horizontal="center" vertical="center"/>
    </xf>
    <xf numFmtId="0" fontId="9" fillId="25" borderId="1" xfId="0" applyFont="1" applyFill="1" applyBorder="1" applyAlignment="1">
      <alignment horizontal="left" vertical="center" wrapText="1"/>
    </xf>
    <xf numFmtId="0" fontId="32" fillId="25" borderId="1" xfId="0" applyFont="1" applyFill="1" applyBorder="1" applyAlignment="1">
      <alignment horizontal="right" vertical="center"/>
    </xf>
    <xf numFmtId="0" fontId="32" fillId="25" borderId="1" xfId="0" applyFont="1" applyFill="1" applyBorder="1" applyAlignment="1">
      <alignment horizontal="center" vertical="center"/>
    </xf>
    <xf numFmtId="4" fontId="32" fillId="25" borderId="1" xfId="0" applyNumberFormat="1" applyFont="1" applyFill="1" applyBorder="1" applyAlignment="1">
      <alignment horizontal="center" vertical="center"/>
    </xf>
    <xf numFmtId="3" fontId="32" fillId="25" borderId="1" xfId="0" applyNumberFormat="1" applyFont="1" applyFill="1" applyBorder="1" applyAlignment="1">
      <alignment horizontal="center" vertical="center"/>
    </xf>
    <xf numFmtId="4" fontId="32" fillId="25" borderId="1" xfId="0" applyNumberFormat="1" applyFont="1" applyFill="1" applyBorder="1" applyAlignment="1">
      <alignment vertical="center"/>
    </xf>
    <xf numFmtId="0" fontId="9" fillId="25" borderId="0" xfId="0" applyFont="1" applyFill="1"/>
    <xf numFmtId="0" fontId="9" fillId="25" borderId="0" xfId="0" applyFont="1" applyFill="1" applyAlignment="1">
      <alignment vertical="center"/>
    </xf>
    <xf numFmtId="171" fontId="9" fillId="0" borderId="1" xfId="0" applyNumberFormat="1" applyFont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/>
    </xf>
    <xf numFmtId="4" fontId="9" fillId="25" borderId="5" xfId="0" applyNumberFormat="1" applyFont="1" applyFill="1" applyBorder="1" applyAlignment="1">
      <alignment horizontal="center" vertical="center" wrapText="1"/>
    </xf>
    <xf numFmtId="3" fontId="9" fillId="25" borderId="5" xfId="0" applyNumberFormat="1" applyFont="1" applyFill="1" applyBorder="1" applyAlignment="1">
      <alignment horizontal="center" vertical="center" wrapText="1"/>
    </xf>
    <xf numFmtId="4" fontId="9" fillId="25" borderId="5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horizontal="right" vertical="center"/>
    </xf>
    <xf numFmtId="0" fontId="32" fillId="25" borderId="0" xfId="0" applyFont="1" applyFill="1" applyAlignment="1">
      <alignment vertical="center"/>
    </xf>
    <xf numFmtId="3" fontId="9" fillId="25" borderId="1" xfId="0" applyNumberFormat="1" applyFont="1" applyFill="1" applyBorder="1" applyAlignment="1">
      <alignment horizontal="center" vertical="center"/>
    </xf>
    <xf numFmtId="4" fontId="9" fillId="25" borderId="1" xfId="0" applyNumberFormat="1" applyFont="1" applyFill="1" applyBorder="1" applyAlignment="1">
      <alignment vertical="center"/>
    </xf>
    <xf numFmtId="49" fontId="9" fillId="25" borderId="1" xfId="0" applyNumberFormat="1" applyFont="1" applyFill="1" applyBorder="1" applyAlignment="1">
      <alignment horizontal="center" vertical="center"/>
    </xf>
    <xf numFmtId="0" fontId="9" fillId="25" borderId="23" xfId="0" applyFont="1" applyFill="1" applyBorder="1" applyAlignment="1">
      <alignment horizontal="left" vertical="center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left" vertical="center" wrapText="1"/>
    </xf>
    <xf numFmtId="0" fontId="9" fillId="25" borderId="24" xfId="0" applyFont="1" applyFill="1" applyBorder="1" applyAlignment="1">
      <alignment horizontal="center" vertical="center"/>
    </xf>
    <xf numFmtId="169" fontId="9" fillId="25" borderId="24" xfId="0" applyNumberFormat="1" applyFont="1" applyFill="1" applyBorder="1" applyAlignment="1">
      <alignment horizontal="center" vertical="center"/>
    </xf>
    <xf numFmtId="0" fontId="9" fillId="25" borderId="24" xfId="0" applyFont="1" applyFill="1" applyBorder="1" applyAlignment="1">
      <alignment horizontal="center" vertical="center" wrapText="1"/>
    </xf>
    <xf numFmtId="0" fontId="32" fillId="25" borderId="24" xfId="0" applyFont="1" applyFill="1" applyBorder="1" applyAlignment="1">
      <alignment horizontal="center" vertical="center" wrapText="1"/>
    </xf>
    <xf numFmtId="169" fontId="9" fillId="25" borderId="24" xfId="0" applyNumberFormat="1" applyFont="1" applyFill="1" applyBorder="1" applyAlignment="1">
      <alignment horizontal="center" vertical="center" wrapText="1"/>
    </xf>
    <xf numFmtId="170" fontId="9" fillId="25" borderId="24" xfId="0" applyNumberFormat="1" applyFont="1" applyFill="1" applyBorder="1" applyAlignment="1">
      <alignment horizontal="center" vertical="center" wrapText="1"/>
    </xf>
    <xf numFmtId="0" fontId="9" fillId="25" borderId="0" xfId="0" applyFont="1" applyFill="1" applyAlignment="1">
      <alignment horizontal="center" vertical="center"/>
    </xf>
    <xf numFmtId="169" fontId="9" fillId="25" borderId="0" xfId="0" applyNumberFormat="1" applyFont="1" applyFill="1" applyAlignment="1">
      <alignment horizontal="center" vertical="center"/>
    </xf>
    <xf numFmtId="169" fontId="9" fillId="25" borderId="1" xfId="0" applyNumberFormat="1" applyFont="1" applyFill="1" applyBorder="1" applyAlignment="1">
      <alignment horizontal="center" vertical="center"/>
    </xf>
    <xf numFmtId="0" fontId="26" fillId="25" borderId="0" xfId="0" applyFont="1" applyFill="1"/>
    <xf numFmtId="4" fontId="9" fillId="25" borderId="1" xfId="804" applyNumberFormat="1" applyFont="1" applyFill="1" applyBorder="1" applyAlignment="1">
      <alignment horizontal="center" vertical="center"/>
    </xf>
    <xf numFmtId="0" fontId="26" fillId="25" borderId="1" xfId="0" applyFont="1" applyFill="1" applyBorder="1" applyAlignment="1">
      <alignment horizontal="center"/>
    </xf>
    <xf numFmtId="4" fontId="9" fillId="25" borderId="3" xfId="5" applyNumberFormat="1" applyFont="1" applyFill="1" applyBorder="1" applyAlignment="1">
      <alignment horizontal="center" vertical="center" wrapText="1"/>
    </xf>
    <xf numFmtId="0" fontId="26" fillId="25" borderId="0" xfId="0" applyFont="1" applyFill="1" applyAlignment="1">
      <alignment horizontal="center"/>
    </xf>
    <xf numFmtId="4" fontId="32" fillId="25" borderId="3" xfId="0" applyNumberFormat="1" applyFont="1" applyFill="1" applyBorder="1" applyAlignment="1">
      <alignment horizontal="center" vertical="center"/>
    </xf>
    <xf numFmtId="0" fontId="32" fillId="25" borderId="0" xfId="0" applyFont="1" applyFill="1"/>
    <xf numFmtId="0" fontId="34" fillId="25" borderId="0" xfId="0" applyFont="1" applyFill="1"/>
    <xf numFmtId="4" fontId="32" fillId="25" borderId="5" xfId="0" applyNumberFormat="1" applyFont="1" applyFill="1" applyBorder="1" applyAlignment="1">
      <alignment horizontal="center" vertical="center"/>
    </xf>
    <xf numFmtId="0" fontId="26" fillId="25" borderId="2" xfId="0" applyFont="1" applyFill="1" applyBorder="1" applyAlignment="1">
      <alignment horizontal="center"/>
    </xf>
    <xf numFmtId="0" fontId="9" fillId="25" borderId="0" xfId="0" applyFont="1" applyFill="1" applyAlignment="1">
      <alignment vertical="top" wrapText="1"/>
    </xf>
    <xf numFmtId="0" fontId="9" fillId="25" borderId="0" xfId="0" applyFont="1" applyFill="1" applyAlignment="1">
      <alignment horizontal="center" vertical="center" wrapText="1"/>
    </xf>
    <xf numFmtId="4" fontId="9" fillId="25" borderId="0" xfId="0" applyNumberFormat="1" applyFont="1" applyFill="1" applyAlignment="1">
      <alignment vertical="center"/>
    </xf>
    <xf numFmtId="171" fontId="9" fillId="25" borderId="0" xfId="0" applyNumberFormat="1" applyFont="1" applyFill="1" applyAlignment="1">
      <alignment vertical="top" wrapText="1"/>
    </xf>
    <xf numFmtId="4" fontId="9" fillId="25" borderId="0" xfId="0" applyNumberFormat="1" applyFont="1" applyFill="1" applyAlignment="1">
      <alignment vertical="top" wrapText="1"/>
    </xf>
    <xf numFmtId="0" fontId="26" fillId="25" borderId="0" xfId="0" applyFont="1" applyFill="1" applyAlignment="1">
      <alignment vertical="center"/>
    </xf>
    <xf numFmtId="0" fontId="9" fillId="25" borderId="2" xfId="0" applyFont="1" applyFill="1" applyBorder="1" applyAlignment="1">
      <alignment horizontal="center" vertical="center" textRotation="90" wrapText="1"/>
    </xf>
    <xf numFmtId="0" fontId="32" fillId="25" borderId="2" xfId="0" applyFont="1" applyFill="1" applyBorder="1" applyAlignment="1">
      <alignment horizontal="center" vertical="center" wrapText="1"/>
    </xf>
    <xf numFmtId="0" fontId="34" fillId="25" borderId="2" xfId="0" applyFont="1" applyFill="1" applyBorder="1" applyAlignment="1">
      <alignment horizontal="center" vertical="center" wrapText="1"/>
    </xf>
    <xf numFmtId="171" fontId="32" fillId="25" borderId="2" xfId="0" applyNumberFormat="1" applyFont="1" applyFill="1" applyBorder="1" applyAlignment="1">
      <alignment horizontal="center" vertical="center" wrapText="1"/>
    </xf>
    <xf numFmtId="171" fontId="32" fillId="25" borderId="1" xfId="0" applyNumberFormat="1" applyFont="1" applyFill="1" applyBorder="1" applyAlignment="1">
      <alignment horizontal="center" vertical="center" wrapText="1"/>
    </xf>
    <xf numFmtId="171" fontId="32" fillId="25" borderId="0" xfId="0" applyNumberFormat="1" applyFont="1" applyFill="1" applyAlignment="1">
      <alignment horizontal="center" vertical="center" wrapText="1"/>
    </xf>
    <xf numFmtId="0" fontId="35" fillId="25" borderId="0" xfId="0" applyFont="1" applyFill="1"/>
    <xf numFmtId="0" fontId="32" fillId="25" borderId="0" xfId="0" applyFont="1" applyFill="1" applyAlignment="1">
      <alignment horizontal="center" vertical="center" wrapText="1"/>
    </xf>
    <xf numFmtId="0" fontId="35" fillId="25" borderId="4" xfId="0" applyFont="1" applyFill="1" applyBorder="1"/>
    <xf numFmtId="0" fontId="35" fillId="25" borderId="1" xfId="0" applyFont="1" applyFill="1" applyBorder="1"/>
    <xf numFmtId="0" fontId="35" fillId="25" borderId="3" xfId="0" applyFont="1" applyFill="1" applyBorder="1"/>
    <xf numFmtId="0" fontId="35" fillId="25" borderId="5" xfId="0" applyFont="1" applyFill="1" applyBorder="1" applyAlignment="1">
      <alignment horizontal="center" vertical="center" wrapText="1"/>
    </xf>
    <xf numFmtId="171" fontId="35" fillId="25" borderId="5" xfId="0" applyNumberFormat="1" applyFont="1" applyFill="1" applyBorder="1" applyAlignment="1">
      <alignment horizontal="center" vertical="center" wrapText="1"/>
    </xf>
    <xf numFmtId="171" fontId="34" fillId="25" borderId="1" xfId="0" applyNumberFormat="1" applyFont="1" applyFill="1" applyBorder="1" applyAlignment="1">
      <alignment horizontal="center" vertical="center" wrapText="1"/>
    </xf>
    <xf numFmtId="171" fontId="35" fillId="25" borderId="0" xfId="0" applyNumberFormat="1" applyFont="1" applyFill="1" applyAlignment="1">
      <alignment horizontal="center" vertical="center" wrapText="1"/>
    </xf>
    <xf numFmtId="0" fontId="35" fillId="25" borderId="0" xfId="0" applyFont="1" applyFill="1" applyAlignment="1">
      <alignment horizontal="center" vertical="center" wrapText="1"/>
    </xf>
    <xf numFmtId="0" fontId="32" fillId="25" borderId="3" xfId="0" applyFont="1" applyFill="1" applyBorder="1" applyAlignment="1">
      <alignment horizontal="right" vertical="center"/>
    </xf>
    <xf numFmtId="0" fontId="32" fillId="25" borderId="19" xfId="0" applyFont="1" applyFill="1" applyBorder="1" applyAlignment="1">
      <alignment horizontal="right" vertical="center"/>
    </xf>
    <xf numFmtId="0" fontId="9" fillId="25" borderId="19" xfId="0" applyFont="1" applyFill="1" applyBorder="1" applyAlignment="1">
      <alignment horizontal="left" vertical="center" wrapText="1"/>
    </xf>
    <xf numFmtId="0" fontId="9" fillId="25" borderId="0" xfId="0" applyFont="1" applyFill="1" applyAlignment="1">
      <alignment horizontal="left"/>
    </xf>
    <xf numFmtId="0" fontId="9" fillId="25" borderId="2" xfId="0" applyFont="1" applyFill="1" applyBorder="1" applyAlignment="1">
      <alignment horizontal="center" vertical="center" wrapText="1"/>
    </xf>
    <xf numFmtId="4" fontId="26" fillId="25" borderId="0" xfId="0" applyNumberFormat="1" applyFont="1" applyFill="1"/>
    <xf numFmtId="4" fontId="35" fillId="25" borderId="0" xfId="0" applyNumberFormat="1" applyFont="1" applyFill="1"/>
    <xf numFmtId="0" fontId="9" fillId="25" borderId="1" xfId="0" applyFont="1" applyFill="1" applyBorder="1" applyAlignment="1">
      <alignment horizontal="center" vertical="center" wrapText="1"/>
    </xf>
    <xf numFmtId="0" fontId="9" fillId="25" borderId="0" xfId="0" applyFont="1" applyFill="1" applyAlignment="1">
      <alignment horizontal="left" vertical="center"/>
    </xf>
    <xf numFmtId="0" fontId="9" fillId="25" borderId="2" xfId="0" applyFont="1" applyFill="1" applyBorder="1" applyAlignment="1">
      <alignment horizontal="left" vertical="center"/>
    </xf>
    <xf numFmtId="0" fontId="9" fillId="25" borderId="0" xfId="0" applyFont="1" applyFill="1" applyBorder="1" applyAlignment="1">
      <alignment horizontal="left" vertical="center"/>
    </xf>
    <xf numFmtId="0" fontId="32" fillId="25" borderId="3" xfId="0" applyFont="1" applyFill="1" applyBorder="1" applyAlignment="1">
      <alignment horizontal="center" vertical="center" wrapText="1"/>
    </xf>
    <xf numFmtId="0" fontId="32" fillId="25" borderId="17" xfId="0" applyFont="1" applyFill="1" applyBorder="1" applyAlignment="1">
      <alignment horizontal="center" vertical="center" wrapText="1"/>
    </xf>
    <xf numFmtId="0" fontId="32" fillId="2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0" fontId="32" fillId="25" borderId="1" xfId="0" applyFont="1" applyFill="1" applyBorder="1" applyAlignment="1">
      <alignment horizontal="center" vertical="center" wrapText="1"/>
    </xf>
    <xf numFmtId="171" fontId="32" fillId="25" borderId="2" xfId="0" applyNumberFormat="1" applyFont="1" applyFill="1" applyBorder="1" applyAlignment="1">
      <alignment horizontal="center" vertical="center" wrapText="1"/>
    </xf>
    <xf numFmtId="171" fontId="32" fillId="25" borderId="5" xfId="0" applyNumberFormat="1" applyFont="1" applyFill="1" applyBorder="1" applyAlignment="1">
      <alignment horizontal="center" vertical="center" wrapText="1"/>
    </xf>
    <xf numFmtId="0" fontId="33" fillId="25" borderId="3" xfId="0" applyFont="1" applyFill="1" applyBorder="1" applyAlignment="1">
      <alignment horizontal="center" vertical="center" wrapText="1"/>
    </xf>
    <xf numFmtId="171" fontId="35" fillId="25" borderId="5" xfId="0" applyNumberFormat="1" applyFont="1" applyFill="1" applyBorder="1" applyAlignment="1">
      <alignment horizontal="center" vertical="center" wrapText="1"/>
    </xf>
    <xf numFmtId="0" fontId="9" fillId="25" borderId="0" xfId="0" applyFont="1" applyFill="1" applyAlignment="1">
      <alignment horizontal="right" vertical="top" wrapText="1"/>
    </xf>
    <xf numFmtId="0" fontId="32" fillId="25" borderId="6" xfId="0" applyFont="1" applyFill="1" applyBorder="1" applyAlignment="1">
      <alignment horizontal="center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2" fillId="25" borderId="7" xfId="0" applyFont="1" applyFill="1" applyBorder="1" applyAlignment="1">
      <alignment horizontal="center" vertical="center" wrapText="1"/>
    </xf>
    <xf numFmtId="0" fontId="9" fillId="25" borderId="1" xfId="0" applyFont="1" applyFill="1" applyBorder="1" applyAlignment="1">
      <alignment horizontal="center" vertical="center" wrapText="1"/>
    </xf>
    <xf numFmtId="0" fontId="9" fillId="25" borderId="2" xfId="0" applyFont="1" applyFill="1" applyBorder="1" applyAlignment="1">
      <alignment horizontal="center" vertical="center" wrapText="1"/>
    </xf>
    <xf numFmtId="0" fontId="9" fillId="25" borderId="18" xfId="0" applyFont="1" applyFill="1" applyBorder="1" applyAlignment="1">
      <alignment horizontal="center" vertical="center" wrapText="1"/>
    </xf>
    <xf numFmtId="0" fontId="9" fillId="25" borderId="5" xfId="0" applyFont="1" applyFill="1" applyBorder="1" applyAlignment="1">
      <alignment horizontal="center" vertical="center" wrapText="1"/>
    </xf>
    <xf numFmtId="0" fontId="9" fillId="25" borderId="19" xfId="0" applyFont="1" applyFill="1" applyBorder="1" applyAlignment="1">
      <alignment horizontal="center" vertical="center" textRotation="90" wrapText="1"/>
    </xf>
    <xf numFmtId="0" fontId="9" fillId="25" borderId="20" xfId="0" applyFont="1" applyFill="1" applyBorder="1" applyAlignment="1">
      <alignment horizontal="center" vertical="center" textRotation="90" wrapText="1"/>
    </xf>
    <xf numFmtId="0" fontId="9" fillId="25" borderId="21" xfId="0" applyFont="1" applyFill="1" applyBorder="1" applyAlignment="1">
      <alignment horizontal="center" vertical="center" textRotation="90" wrapText="1"/>
    </xf>
    <xf numFmtId="0" fontId="9" fillId="25" borderId="22" xfId="0" applyFont="1" applyFill="1" applyBorder="1" applyAlignment="1">
      <alignment horizontal="center" vertical="center" textRotation="90" wrapText="1"/>
    </xf>
    <xf numFmtId="171" fontId="32" fillId="25" borderId="19" xfId="0" applyNumberFormat="1" applyFont="1" applyFill="1" applyBorder="1" applyAlignment="1">
      <alignment horizontal="center" vertical="center" wrapText="1"/>
    </xf>
    <xf numFmtId="171" fontId="32" fillId="25" borderId="21" xfId="0" applyNumberFormat="1" applyFont="1" applyFill="1" applyBorder="1" applyAlignment="1">
      <alignment horizontal="center" vertical="center" wrapText="1"/>
    </xf>
    <xf numFmtId="0" fontId="33" fillId="25" borderId="17" xfId="0" applyFont="1" applyFill="1" applyBorder="1" applyAlignment="1">
      <alignment horizontal="center" vertical="center" wrapText="1"/>
    </xf>
    <xf numFmtId="0" fontId="33" fillId="25" borderId="4" xfId="0" applyFont="1" applyFill="1" applyBorder="1" applyAlignment="1">
      <alignment horizontal="center" vertical="center" wrapText="1"/>
    </xf>
    <xf numFmtId="2" fontId="29" fillId="0" borderId="6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horizontal="left" vertical="center"/>
    </xf>
  </cellXfs>
  <cellStyles count="805">
    <cellStyle name="20% - Акцент1 2" xfId="763"/>
    <cellStyle name="20% - Акцент2 2" xfId="764"/>
    <cellStyle name="20% - Акцент3 2" xfId="765"/>
    <cellStyle name="20% - Акцент4 2" xfId="766"/>
    <cellStyle name="20% - Акцент5 2" xfId="767"/>
    <cellStyle name="20% - Акцент6 2" xfId="768"/>
    <cellStyle name="40% - Акцент1 2" xfId="769"/>
    <cellStyle name="40% - Акцент2 2" xfId="770"/>
    <cellStyle name="40% - Акцент3 2" xfId="771"/>
    <cellStyle name="40% - Акцент4 2" xfId="772"/>
    <cellStyle name="40% - Акцент5 2" xfId="773"/>
    <cellStyle name="40% - Акцент6 2" xfId="774"/>
    <cellStyle name="60% - Акцент1 2" xfId="775"/>
    <cellStyle name="60% - Акцент2 2" xfId="776"/>
    <cellStyle name="60% - Акцент3 2" xfId="777"/>
    <cellStyle name="60% - Акцент4 2" xfId="778"/>
    <cellStyle name="60% - Акцент5 2" xfId="779"/>
    <cellStyle name="60% - Акцент6 2" xfId="780"/>
    <cellStyle name="Excel Built-in Normal" xfId="19"/>
    <cellStyle name="S12" xfId="20"/>
    <cellStyle name="S44" xfId="21"/>
    <cellStyle name="Акцент1 2" xfId="781"/>
    <cellStyle name="Акцент2 2" xfId="782"/>
    <cellStyle name="Акцент3 2" xfId="783"/>
    <cellStyle name="Акцент4 2" xfId="784"/>
    <cellStyle name="Акцент5 2" xfId="785"/>
    <cellStyle name="Акцент6 2" xfId="786"/>
    <cellStyle name="Ввод  2" xfId="787"/>
    <cellStyle name="Вывод 2" xfId="788"/>
    <cellStyle name="Вычисление 2" xfId="789"/>
    <cellStyle name="Денежный 10" xfId="22"/>
    <cellStyle name="Денежный 10 2" xfId="23"/>
    <cellStyle name="Денежный 10 3" xfId="24"/>
    <cellStyle name="Денежный 10 4" xfId="25"/>
    <cellStyle name="Денежный 10 5" xfId="26"/>
    <cellStyle name="Денежный 10 6" xfId="27"/>
    <cellStyle name="Денежный 10 7" xfId="28"/>
    <cellStyle name="Денежный 10 8" xfId="29"/>
    <cellStyle name="Денежный 10 9" xfId="30"/>
    <cellStyle name="Денежный 11" xfId="31"/>
    <cellStyle name="Денежный 12" xfId="32"/>
    <cellStyle name="Денежный 13" xfId="33"/>
    <cellStyle name="Денежный 14" xfId="34"/>
    <cellStyle name="Денежный 15" xfId="35"/>
    <cellStyle name="Денежный 16" xfId="36"/>
    <cellStyle name="Денежный 17" xfId="37"/>
    <cellStyle name="Денежный 18" xfId="38"/>
    <cellStyle name="Денежный 19" xfId="39"/>
    <cellStyle name="Денежный 2" xfId="40"/>
    <cellStyle name="Денежный 2 10" xfId="41"/>
    <cellStyle name="Денежный 2 11" xfId="42"/>
    <cellStyle name="Денежный 2 2" xfId="43"/>
    <cellStyle name="Денежный 2 2 2" xfId="44"/>
    <cellStyle name="Денежный 2 2 3" xfId="45"/>
    <cellStyle name="Денежный 2 2 4" xfId="46"/>
    <cellStyle name="Денежный 2 2 5" xfId="47"/>
    <cellStyle name="Денежный 2 3" xfId="48"/>
    <cellStyle name="Денежный 2 4" xfId="49"/>
    <cellStyle name="Денежный 2 5" xfId="50"/>
    <cellStyle name="Денежный 2 6" xfId="51"/>
    <cellStyle name="Денежный 2 7" xfId="52"/>
    <cellStyle name="Денежный 2 8" xfId="53"/>
    <cellStyle name="Денежный 2 9" xfId="54"/>
    <cellStyle name="Денежный 20" xfId="55"/>
    <cellStyle name="Денежный 21" xfId="56"/>
    <cellStyle name="Денежный 22" xfId="57"/>
    <cellStyle name="Денежный 23" xfId="58"/>
    <cellStyle name="Денежный 24" xfId="59"/>
    <cellStyle name="Денежный 25" xfId="60"/>
    <cellStyle name="Денежный 26" xfId="61"/>
    <cellStyle name="Денежный 27" xfId="62"/>
    <cellStyle name="Денежный 28" xfId="63"/>
    <cellStyle name="Денежный 29" xfId="64"/>
    <cellStyle name="Денежный 3" xfId="65"/>
    <cellStyle name="Денежный 3 2" xfId="66"/>
    <cellStyle name="Денежный 30" xfId="67"/>
    <cellStyle name="Денежный 31" xfId="68"/>
    <cellStyle name="Денежный 32" xfId="69"/>
    <cellStyle name="Денежный 33" xfId="70"/>
    <cellStyle name="Денежный 34" xfId="71"/>
    <cellStyle name="Денежный 35" xfId="72"/>
    <cellStyle name="Денежный 36" xfId="73"/>
    <cellStyle name="Денежный 37" xfId="74"/>
    <cellStyle name="Денежный 37 2" xfId="75"/>
    <cellStyle name="Денежный 37 3" xfId="76"/>
    <cellStyle name="Денежный 37 4" xfId="77"/>
    <cellStyle name="Денежный 37 5" xfId="78"/>
    <cellStyle name="Денежный 37 6" xfId="79"/>
    <cellStyle name="Денежный 37 7" xfId="80"/>
    <cellStyle name="Денежный 37 8" xfId="81"/>
    <cellStyle name="Денежный 37 9" xfId="82"/>
    <cellStyle name="Денежный 38" xfId="83"/>
    <cellStyle name="Денежный 38 2" xfId="84"/>
    <cellStyle name="Денежный 38 3" xfId="85"/>
    <cellStyle name="Денежный 38 4" xfId="86"/>
    <cellStyle name="Денежный 38 5" xfId="87"/>
    <cellStyle name="Денежный 38 6" xfId="88"/>
    <cellStyle name="Денежный 38 7" xfId="89"/>
    <cellStyle name="Денежный 38 8" xfId="90"/>
    <cellStyle name="Денежный 38 9" xfId="91"/>
    <cellStyle name="Денежный 39" xfId="92"/>
    <cellStyle name="Денежный 4" xfId="93"/>
    <cellStyle name="Денежный 4 2" xfId="94"/>
    <cellStyle name="Денежный 40" xfId="95"/>
    <cellStyle name="Денежный 41" xfId="96"/>
    <cellStyle name="Денежный 42" xfId="97"/>
    <cellStyle name="Денежный 43" xfId="98"/>
    <cellStyle name="Денежный 44" xfId="99"/>
    <cellStyle name="Денежный 45" xfId="100"/>
    <cellStyle name="Денежный 46" xfId="101"/>
    <cellStyle name="Денежный 47" xfId="102"/>
    <cellStyle name="Денежный 48" xfId="103"/>
    <cellStyle name="Денежный 49" xfId="104"/>
    <cellStyle name="Денежный 5" xfId="105"/>
    <cellStyle name="Денежный 50" xfId="106"/>
    <cellStyle name="Денежный 51" xfId="107"/>
    <cellStyle name="Денежный 52" xfId="108"/>
    <cellStyle name="Денежный 53" xfId="109"/>
    <cellStyle name="Денежный 54" xfId="110"/>
    <cellStyle name="Денежный 55" xfId="111"/>
    <cellStyle name="Денежный 56" xfId="112"/>
    <cellStyle name="Денежный 57" xfId="113"/>
    <cellStyle name="Денежный 58" xfId="114"/>
    <cellStyle name="Денежный 59" xfId="115"/>
    <cellStyle name="Денежный 6" xfId="116"/>
    <cellStyle name="Денежный 7" xfId="117"/>
    <cellStyle name="Денежный 8" xfId="118"/>
    <cellStyle name="Денежный 9" xfId="119"/>
    <cellStyle name="Заголовок 1 2" xfId="790"/>
    <cellStyle name="Заголовок 2 2" xfId="791"/>
    <cellStyle name="Заголовок 3 2" xfId="792"/>
    <cellStyle name="Заголовок 4 2" xfId="793"/>
    <cellStyle name="Итог 2" xfId="794"/>
    <cellStyle name="Контрольная ячейка 2" xfId="795"/>
    <cellStyle name="Название 2" xfId="796"/>
    <cellStyle name="Нейтральный 2" xfId="797"/>
    <cellStyle name="Обычный" xfId="0" builtinId="0"/>
    <cellStyle name="Обычный 10" xfId="2"/>
    <cellStyle name="Обычный 10 2" xfId="120"/>
    <cellStyle name="Обычный 10 2 2" xfId="121"/>
    <cellStyle name="Обычный 10 2 2 2" xfId="122"/>
    <cellStyle name="Обычный 10 2 3" xfId="123"/>
    <cellStyle name="Обычный 10 3" xfId="124"/>
    <cellStyle name="Обычный 10 3 2" xfId="125"/>
    <cellStyle name="Обычный 10 4" xfId="126"/>
    <cellStyle name="Обычный 11" xfId="127"/>
    <cellStyle name="Обычный 11 2" xfId="128"/>
    <cellStyle name="Обычный 11 2 2" xfId="129"/>
    <cellStyle name="Обычный 11 2 2 2" xfId="130"/>
    <cellStyle name="Обычный 11 2 3" xfId="131"/>
    <cellStyle name="Обычный 11 3" xfId="132"/>
    <cellStyle name="Обычный 11 3 2" xfId="133"/>
    <cellStyle name="Обычный 11 4" xfId="134"/>
    <cellStyle name="Обычный 12" xfId="1"/>
    <cellStyle name="Обычный 12 2" xfId="135"/>
    <cellStyle name="Обычный 12 3" xfId="136"/>
    <cellStyle name="Обычный 12 4" xfId="14"/>
    <cellStyle name="Обычный 13" xfId="137"/>
    <cellStyle name="Обычный 13 2" xfId="138"/>
    <cellStyle name="Обычный 13 2 2" xfId="139"/>
    <cellStyle name="Обычный 13 2 2 2" xfId="140"/>
    <cellStyle name="Обычный 13 2 3" xfId="141"/>
    <cellStyle name="Обычный 13 3" xfId="142"/>
    <cellStyle name="Обычный 13 3 2" xfId="143"/>
    <cellStyle name="Обычный 13 4" xfId="144"/>
    <cellStyle name="Обычный 14" xfId="145"/>
    <cellStyle name="Обычный 14 2" xfId="146"/>
    <cellStyle name="Обычный 15" xfId="147"/>
    <cellStyle name="Обычный 16" xfId="148"/>
    <cellStyle name="Обычный 17" xfId="149"/>
    <cellStyle name="Обычный 18" xfId="150"/>
    <cellStyle name="Обычный 19" xfId="151"/>
    <cellStyle name="Обычный 2" xfId="3"/>
    <cellStyle name="Обычный 2 10" xfId="152"/>
    <cellStyle name="Обычный 2 10 2" xfId="153"/>
    <cellStyle name="Обычный 2 11" xfId="15"/>
    <cellStyle name="Обычный 2 11 2" xfId="4"/>
    <cellStyle name="Обычный 2 11 2 2" xfId="154"/>
    <cellStyle name="Обычный 2 12" xfId="16"/>
    <cellStyle name="Обычный 2 12 2" xfId="155"/>
    <cellStyle name="Обычный 2 13" xfId="156"/>
    <cellStyle name="Обычный 2 14" xfId="157"/>
    <cellStyle name="Обычный 2 2" xfId="5"/>
    <cellStyle name="Обычный 2 2 2" xfId="158"/>
    <cellStyle name="Обычный 2 2 3" xfId="159"/>
    <cellStyle name="Обычный 2 3" xfId="160"/>
    <cellStyle name="Обычный 2 3 2" xfId="161"/>
    <cellStyle name="Обычный 2 4" xfId="162"/>
    <cellStyle name="Обычный 2 5" xfId="163"/>
    <cellStyle name="Обычный 2 6" xfId="164"/>
    <cellStyle name="Обычный 2 7" xfId="165"/>
    <cellStyle name="Обычный 2 8" xfId="166"/>
    <cellStyle name="Обычный 2 9" xfId="167"/>
    <cellStyle name="Обычный 2_СЫСОЛЬСКИЙ (Реестр МКД) СВОД (коррекция)" xfId="168"/>
    <cellStyle name="Обычный 3" xfId="6"/>
    <cellStyle name="Обычный 3 2" xfId="169"/>
    <cellStyle name="Обычный 3 3" xfId="17"/>
    <cellStyle name="Обычный 3 4" xfId="170"/>
    <cellStyle name="Обычный 3 5" xfId="171"/>
    <cellStyle name="Обычный 4" xfId="7"/>
    <cellStyle name="Обычный 4 2" xfId="172"/>
    <cellStyle name="Обычный 4 3" xfId="173"/>
    <cellStyle name="Обычный 4 4" xfId="174"/>
    <cellStyle name="Обычный 5" xfId="8"/>
    <cellStyle name="Обычный 5 2" xfId="175"/>
    <cellStyle name="Обычный 5 2 2" xfId="176"/>
    <cellStyle name="Обычный 5 2 3" xfId="177"/>
    <cellStyle name="Обычный 5 3" xfId="178"/>
    <cellStyle name="Обычный 5 4" xfId="179"/>
    <cellStyle name="Обычный 5 5" xfId="180"/>
    <cellStyle name="Обычный 5 6" xfId="181"/>
    <cellStyle name="Обычный 5 7" xfId="182"/>
    <cellStyle name="Обычный 5 8" xfId="183"/>
    <cellStyle name="Обычный 5 9" xfId="184"/>
    <cellStyle name="Обычный 6" xfId="9"/>
    <cellStyle name="Обычный 6 2" xfId="185"/>
    <cellStyle name="Обычный 7" xfId="10"/>
    <cellStyle name="Обычный 7 2" xfId="186"/>
    <cellStyle name="Обычный 8" xfId="11"/>
    <cellStyle name="Обычный 8 2" xfId="12"/>
    <cellStyle name="Обычный 8 3" xfId="13"/>
    <cellStyle name="Обычный 8 3 2" xfId="187"/>
    <cellStyle name="Обычный 9" xfId="188"/>
    <cellStyle name="Обычный 9 2" xfId="189"/>
    <cellStyle name="Обычный 9_Лист3" xfId="18"/>
    <cellStyle name="Плохой 2" xfId="798"/>
    <cellStyle name="Пояснение 2" xfId="799"/>
    <cellStyle name="Примечание 2" xfId="800"/>
    <cellStyle name="Процентный" xfId="804" builtinId="5"/>
    <cellStyle name="Связанная ячейка 2" xfId="801"/>
    <cellStyle name="Текст предупреждения 2" xfId="802"/>
    <cellStyle name="Финансовый 10" xfId="190"/>
    <cellStyle name="Финансовый 11" xfId="191"/>
    <cellStyle name="Финансовый 11 2" xfId="192"/>
    <cellStyle name="Финансовый 11 3" xfId="193"/>
    <cellStyle name="Финансовый 11 4" xfId="194"/>
    <cellStyle name="Финансовый 11 5" xfId="195"/>
    <cellStyle name="Финансовый 11 6" xfId="196"/>
    <cellStyle name="Финансовый 11 7" xfId="197"/>
    <cellStyle name="Финансовый 11 8" xfId="198"/>
    <cellStyle name="Финансовый 11 9" xfId="199"/>
    <cellStyle name="Финансовый 12" xfId="200"/>
    <cellStyle name="Финансовый 12 2" xfId="201"/>
    <cellStyle name="Финансовый 12 3" xfId="202"/>
    <cellStyle name="Финансовый 12 4" xfId="203"/>
    <cellStyle name="Финансовый 12 5" xfId="204"/>
    <cellStyle name="Финансовый 12 6" xfId="205"/>
    <cellStyle name="Финансовый 12 7" xfId="206"/>
    <cellStyle name="Финансовый 12 8" xfId="207"/>
    <cellStyle name="Финансовый 12 9" xfId="208"/>
    <cellStyle name="Финансовый 13" xfId="209"/>
    <cellStyle name="Финансовый 13 2" xfId="210"/>
    <cellStyle name="Финансовый 13 3" xfId="211"/>
    <cellStyle name="Финансовый 13 4" xfId="212"/>
    <cellStyle name="Финансовый 13 5" xfId="213"/>
    <cellStyle name="Финансовый 13 6" xfId="214"/>
    <cellStyle name="Финансовый 13 7" xfId="215"/>
    <cellStyle name="Финансовый 13 8" xfId="216"/>
    <cellStyle name="Финансовый 13 9" xfId="217"/>
    <cellStyle name="Финансовый 14" xfId="218"/>
    <cellStyle name="Финансовый 14 2" xfId="219"/>
    <cellStyle name="Финансовый 14 3" xfId="220"/>
    <cellStyle name="Финансовый 14 4" xfId="221"/>
    <cellStyle name="Финансовый 14 5" xfId="222"/>
    <cellStyle name="Финансовый 14 6" xfId="223"/>
    <cellStyle name="Финансовый 14 7" xfId="224"/>
    <cellStyle name="Финансовый 14 8" xfId="225"/>
    <cellStyle name="Финансовый 14 9" xfId="226"/>
    <cellStyle name="Финансовый 15" xfId="227"/>
    <cellStyle name="Финансовый 15 2" xfId="228"/>
    <cellStyle name="Финансовый 15 3" xfId="229"/>
    <cellStyle name="Финансовый 15 4" xfId="230"/>
    <cellStyle name="Финансовый 15 5" xfId="231"/>
    <cellStyle name="Финансовый 15 6" xfId="232"/>
    <cellStyle name="Финансовый 15 7" xfId="233"/>
    <cellStyle name="Финансовый 15 8" xfId="234"/>
    <cellStyle name="Финансовый 15 9" xfId="235"/>
    <cellStyle name="Финансовый 16" xfId="236"/>
    <cellStyle name="Финансовый 16 2" xfId="237"/>
    <cellStyle name="Финансовый 16 3" xfId="238"/>
    <cellStyle name="Финансовый 16 4" xfId="239"/>
    <cellStyle name="Финансовый 16 5" xfId="240"/>
    <cellStyle name="Финансовый 16 6" xfId="241"/>
    <cellStyle name="Финансовый 16 7" xfId="242"/>
    <cellStyle name="Финансовый 16 8" xfId="243"/>
    <cellStyle name="Финансовый 16 9" xfId="244"/>
    <cellStyle name="Финансовый 17" xfId="245"/>
    <cellStyle name="Финансовый 17 2" xfId="246"/>
    <cellStyle name="Финансовый 17 3" xfId="247"/>
    <cellStyle name="Финансовый 17 4" xfId="248"/>
    <cellStyle name="Финансовый 17 5" xfId="249"/>
    <cellStyle name="Финансовый 17 6" xfId="250"/>
    <cellStyle name="Финансовый 17 7" xfId="251"/>
    <cellStyle name="Финансовый 17 8" xfId="252"/>
    <cellStyle name="Финансовый 17 9" xfId="253"/>
    <cellStyle name="Финансовый 18" xfId="254"/>
    <cellStyle name="Финансовый 18 2" xfId="255"/>
    <cellStyle name="Финансовый 18 3" xfId="256"/>
    <cellStyle name="Финансовый 18 4" xfId="257"/>
    <cellStyle name="Финансовый 18 5" xfId="258"/>
    <cellStyle name="Финансовый 18 6" xfId="259"/>
    <cellStyle name="Финансовый 18 7" xfId="260"/>
    <cellStyle name="Финансовый 18 8" xfId="261"/>
    <cellStyle name="Финансовый 18 9" xfId="262"/>
    <cellStyle name="Финансовый 19" xfId="263"/>
    <cellStyle name="Финансовый 19 2" xfId="264"/>
    <cellStyle name="Финансовый 19 3" xfId="265"/>
    <cellStyle name="Финансовый 19 4" xfId="266"/>
    <cellStyle name="Финансовый 19 5" xfId="267"/>
    <cellStyle name="Финансовый 19 6" xfId="268"/>
    <cellStyle name="Финансовый 19 7" xfId="269"/>
    <cellStyle name="Финансовый 19 8" xfId="270"/>
    <cellStyle name="Финансовый 19 9" xfId="271"/>
    <cellStyle name="Финансовый 2" xfId="272"/>
    <cellStyle name="Финансовый 2 2" xfId="273"/>
    <cellStyle name="Финансовый 2 2 2" xfId="274"/>
    <cellStyle name="Финансовый 2 2 3" xfId="275"/>
    <cellStyle name="Финансовый 2 3" xfId="276"/>
    <cellStyle name="Финансовый 2 3 2" xfId="277"/>
    <cellStyle name="Финансовый 2 3 3" xfId="278"/>
    <cellStyle name="Финансовый 2 3 4" xfId="279"/>
    <cellStyle name="Финансовый 2 3 5" xfId="280"/>
    <cellStyle name="Финансовый 2 3 6" xfId="281"/>
    <cellStyle name="Финансовый 2 4" xfId="282"/>
    <cellStyle name="Финансовый 2 5" xfId="283"/>
    <cellStyle name="Финансовый 2 6" xfId="284"/>
    <cellStyle name="Финансовый 2 7" xfId="285"/>
    <cellStyle name="Финансовый 2 8" xfId="286"/>
    <cellStyle name="Финансовый 2 8 2" xfId="287"/>
    <cellStyle name="Финансовый 2 9" xfId="288"/>
    <cellStyle name="Финансовый 20" xfId="289"/>
    <cellStyle name="Финансовый 20 2" xfId="290"/>
    <cellStyle name="Финансовый 20 3" xfId="291"/>
    <cellStyle name="Финансовый 20 4" xfId="292"/>
    <cellStyle name="Финансовый 20 5" xfId="293"/>
    <cellStyle name="Финансовый 20 6" xfId="294"/>
    <cellStyle name="Финансовый 20 7" xfId="295"/>
    <cellStyle name="Финансовый 20 8" xfId="296"/>
    <cellStyle name="Финансовый 20 9" xfId="297"/>
    <cellStyle name="Финансовый 21" xfId="298"/>
    <cellStyle name="Финансовый 21 2" xfId="299"/>
    <cellStyle name="Финансовый 21 3" xfId="300"/>
    <cellStyle name="Финансовый 21 4" xfId="301"/>
    <cellStyle name="Финансовый 21 5" xfId="302"/>
    <cellStyle name="Финансовый 21 6" xfId="303"/>
    <cellStyle name="Финансовый 21 7" xfId="304"/>
    <cellStyle name="Финансовый 21 8" xfId="305"/>
    <cellStyle name="Финансовый 21 9" xfId="306"/>
    <cellStyle name="Финансовый 22" xfId="307"/>
    <cellStyle name="Финансовый 22 2" xfId="308"/>
    <cellStyle name="Финансовый 22 3" xfId="309"/>
    <cellStyle name="Финансовый 22 4" xfId="310"/>
    <cellStyle name="Финансовый 22 5" xfId="311"/>
    <cellStyle name="Финансовый 22 6" xfId="312"/>
    <cellStyle name="Финансовый 22 7" xfId="313"/>
    <cellStyle name="Финансовый 22 8" xfId="314"/>
    <cellStyle name="Финансовый 22 9" xfId="315"/>
    <cellStyle name="Финансовый 23" xfId="316"/>
    <cellStyle name="Финансовый 23 2" xfId="317"/>
    <cellStyle name="Финансовый 23 3" xfId="318"/>
    <cellStyle name="Финансовый 23 4" xfId="319"/>
    <cellStyle name="Финансовый 23 5" xfId="320"/>
    <cellStyle name="Финансовый 23 6" xfId="321"/>
    <cellStyle name="Финансовый 23 7" xfId="322"/>
    <cellStyle name="Финансовый 23 8" xfId="323"/>
    <cellStyle name="Финансовый 23 9" xfId="324"/>
    <cellStyle name="Финансовый 24" xfId="325"/>
    <cellStyle name="Финансовый 24 10" xfId="326"/>
    <cellStyle name="Финансовый 24 11" xfId="327"/>
    <cellStyle name="Финансовый 24 2" xfId="328"/>
    <cellStyle name="Финансовый 24 2 2" xfId="329"/>
    <cellStyle name="Финансовый 24 2 3" xfId="330"/>
    <cellStyle name="Финансовый 24 2 4" xfId="331"/>
    <cellStyle name="Финансовый 24 2 5" xfId="332"/>
    <cellStyle name="Финансовый 24 3" xfId="333"/>
    <cellStyle name="Финансовый 24 4" xfId="334"/>
    <cellStyle name="Финансовый 24 5" xfId="335"/>
    <cellStyle name="Финансовый 24 6" xfId="336"/>
    <cellStyle name="Финансовый 24 7" xfId="337"/>
    <cellStyle name="Финансовый 24 8" xfId="338"/>
    <cellStyle name="Финансовый 24 9" xfId="339"/>
    <cellStyle name="Финансовый 24 9 2" xfId="340"/>
    <cellStyle name="Финансовый 25" xfId="341"/>
    <cellStyle name="Финансовый 25 2" xfId="342"/>
    <cellStyle name="Финансовый 25 2 2" xfId="343"/>
    <cellStyle name="Финансовый 25 3" xfId="344"/>
    <cellStyle name="Финансовый 25 4" xfId="345"/>
    <cellStyle name="Финансовый 25 5" xfId="346"/>
    <cellStyle name="Финансовый 25 6" xfId="347"/>
    <cellStyle name="Финансовый 25 7" xfId="348"/>
    <cellStyle name="Финансовый 25 8" xfId="349"/>
    <cellStyle name="Финансовый 25 9" xfId="350"/>
    <cellStyle name="Финансовый 26" xfId="351"/>
    <cellStyle name="Финансовый 26 2" xfId="352"/>
    <cellStyle name="Финансовый 26 2 2" xfId="353"/>
    <cellStyle name="Финансовый 26 3" xfId="354"/>
    <cellStyle name="Финансовый 26 4" xfId="355"/>
    <cellStyle name="Финансовый 26 5" xfId="356"/>
    <cellStyle name="Финансовый 26 6" xfId="357"/>
    <cellStyle name="Финансовый 26 7" xfId="358"/>
    <cellStyle name="Финансовый 26 8" xfId="359"/>
    <cellStyle name="Финансовый 26 9" xfId="360"/>
    <cellStyle name="Финансовый 27" xfId="361"/>
    <cellStyle name="Финансовый 27 2" xfId="362"/>
    <cellStyle name="Финансовый 27 3" xfId="363"/>
    <cellStyle name="Финансовый 27 4" xfId="364"/>
    <cellStyle name="Финансовый 27 5" xfId="365"/>
    <cellStyle name="Финансовый 27 6" xfId="366"/>
    <cellStyle name="Финансовый 27 7" xfId="367"/>
    <cellStyle name="Финансовый 27 8" xfId="368"/>
    <cellStyle name="Финансовый 27 9" xfId="369"/>
    <cellStyle name="Финансовый 28" xfId="370"/>
    <cellStyle name="Финансовый 28 2" xfId="371"/>
    <cellStyle name="Финансовый 28 3" xfId="372"/>
    <cellStyle name="Финансовый 28 4" xfId="373"/>
    <cellStyle name="Финансовый 28 5" xfId="374"/>
    <cellStyle name="Финансовый 28 6" xfId="375"/>
    <cellStyle name="Финансовый 28 7" xfId="376"/>
    <cellStyle name="Финансовый 28 8" xfId="377"/>
    <cellStyle name="Финансовый 28 9" xfId="378"/>
    <cellStyle name="Финансовый 29" xfId="379"/>
    <cellStyle name="Финансовый 29 2" xfId="380"/>
    <cellStyle name="Финансовый 29 3" xfId="381"/>
    <cellStyle name="Финансовый 29 4" xfId="382"/>
    <cellStyle name="Финансовый 29 5" xfId="383"/>
    <cellStyle name="Финансовый 29 6" xfId="384"/>
    <cellStyle name="Финансовый 29 7" xfId="385"/>
    <cellStyle name="Финансовый 29 8" xfId="386"/>
    <cellStyle name="Финансовый 29 9" xfId="387"/>
    <cellStyle name="Финансовый 3" xfId="388"/>
    <cellStyle name="Финансовый 3 10" xfId="389"/>
    <cellStyle name="Финансовый 3 11" xfId="390"/>
    <cellStyle name="Финансовый 3 2" xfId="391"/>
    <cellStyle name="Финансовый 3 2 2" xfId="392"/>
    <cellStyle name="Финансовый 3 3" xfId="393"/>
    <cellStyle name="Финансовый 3 3 2" xfId="394"/>
    <cellStyle name="Финансовый 3 3 3" xfId="395"/>
    <cellStyle name="Финансовый 3 3 4" xfId="396"/>
    <cellStyle name="Финансовый 3 3 5" xfId="397"/>
    <cellStyle name="Финансовый 3 4" xfId="398"/>
    <cellStyle name="Финансовый 3 4 2" xfId="399"/>
    <cellStyle name="Финансовый 3 5" xfId="400"/>
    <cellStyle name="Финансовый 3 6" xfId="401"/>
    <cellStyle name="Финансовый 3 7" xfId="402"/>
    <cellStyle name="Финансовый 3 8" xfId="403"/>
    <cellStyle name="Финансовый 3 9" xfId="404"/>
    <cellStyle name="Финансовый 30" xfId="405"/>
    <cellStyle name="Финансовый 30 2" xfId="406"/>
    <cellStyle name="Финансовый 30 3" xfId="407"/>
    <cellStyle name="Финансовый 30 4" xfId="408"/>
    <cellStyle name="Финансовый 30 5" xfId="409"/>
    <cellStyle name="Финансовый 30 6" xfId="410"/>
    <cellStyle name="Финансовый 30 7" xfId="411"/>
    <cellStyle name="Финансовый 30 8" xfId="412"/>
    <cellStyle name="Финансовый 30 9" xfId="413"/>
    <cellStyle name="Финансовый 31" xfId="414"/>
    <cellStyle name="Финансовый 31 2" xfId="415"/>
    <cellStyle name="Финансовый 31 3" xfId="416"/>
    <cellStyle name="Финансовый 31 4" xfId="417"/>
    <cellStyle name="Финансовый 31 5" xfId="418"/>
    <cellStyle name="Финансовый 31 6" xfId="419"/>
    <cellStyle name="Финансовый 31 7" xfId="420"/>
    <cellStyle name="Финансовый 31 8" xfId="421"/>
    <cellStyle name="Финансовый 31 9" xfId="422"/>
    <cellStyle name="Финансовый 32" xfId="423"/>
    <cellStyle name="Финансовый 32 2" xfId="424"/>
    <cellStyle name="Финансовый 32 3" xfId="425"/>
    <cellStyle name="Финансовый 32 4" xfId="426"/>
    <cellStyle name="Финансовый 32 5" xfId="427"/>
    <cellStyle name="Финансовый 32 6" xfId="428"/>
    <cellStyle name="Финансовый 32 7" xfId="429"/>
    <cellStyle name="Финансовый 32 8" xfId="430"/>
    <cellStyle name="Финансовый 32 9" xfId="431"/>
    <cellStyle name="Финансовый 33" xfId="432"/>
    <cellStyle name="Финансовый 33 2" xfId="433"/>
    <cellStyle name="Финансовый 33 3" xfId="434"/>
    <cellStyle name="Финансовый 33 4" xfId="435"/>
    <cellStyle name="Финансовый 33 5" xfId="436"/>
    <cellStyle name="Финансовый 33 6" xfId="437"/>
    <cellStyle name="Финансовый 33 7" xfId="438"/>
    <cellStyle name="Финансовый 33 8" xfId="439"/>
    <cellStyle name="Финансовый 33 9" xfId="440"/>
    <cellStyle name="Финансовый 34" xfId="441"/>
    <cellStyle name="Финансовый 34 2" xfId="442"/>
    <cellStyle name="Финансовый 34 3" xfId="443"/>
    <cellStyle name="Финансовый 34 4" xfId="444"/>
    <cellStyle name="Финансовый 34 5" xfId="445"/>
    <cellStyle name="Финансовый 34 6" xfId="446"/>
    <cellStyle name="Финансовый 34 7" xfId="447"/>
    <cellStyle name="Финансовый 34 8" xfId="448"/>
    <cellStyle name="Финансовый 34 9" xfId="449"/>
    <cellStyle name="Финансовый 35" xfId="450"/>
    <cellStyle name="Финансовый 35 2" xfId="451"/>
    <cellStyle name="Финансовый 35 3" xfId="452"/>
    <cellStyle name="Финансовый 35 4" xfId="453"/>
    <cellStyle name="Финансовый 35 5" xfId="454"/>
    <cellStyle name="Финансовый 35 6" xfId="455"/>
    <cellStyle name="Финансовый 35 7" xfId="456"/>
    <cellStyle name="Финансовый 35 8" xfId="457"/>
    <cellStyle name="Финансовый 35 9" xfId="458"/>
    <cellStyle name="Финансовый 36" xfId="459"/>
    <cellStyle name="Финансовый 36 2" xfId="460"/>
    <cellStyle name="Финансовый 36 3" xfId="461"/>
    <cellStyle name="Финансовый 36 4" xfId="462"/>
    <cellStyle name="Финансовый 36 5" xfId="463"/>
    <cellStyle name="Финансовый 36 6" xfId="464"/>
    <cellStyle name="Финансовый 36 7" xfId="465"/>
    <cellStyle name="Финансовый 36 8" xfId="466"/>
    <cellStyle name="Финансовый 36 9" xfId="467"/>
    <cellStyle name="Финансовый 37" xfId="468"/>
    <cellStyle name="Финансовый 37 2" xfId="469"/>
    <cellStyle name="Финансовый 37 3" xfId="470"/>
    <cellStyle name="Финансовый 37 4" xfId="471"/>
    <cellStyle name="Финансовый 37 5" xfId="472"/>
    <cellStyle name="Финансовый 37 6" xfId="473"/>
    <cellStyle name="Финансовый 37 7" xfId="474"/>
    <cellStyle name="Финансовый 37 8" xfId="475"/>
    <cellStyle name="Финансовый 37 9" xfId="476"/>
    <cellStyle name="Финансовый 38" xfId="477"/>
    <cellStyle name="Финансовый 38 2" xfId="478"/>
    <cellStyle name="Финансовый 38 3" xfId="479"/>
    <cellStyle name="Финансовый 38 4" xfId="480"/>
    <cellStyle name="Финансовый 38 5" xfId="481"/>
    <cellStyle name="Финансовый 38 6" xfId="482"/>
    <cellStyle name="Финансовый 38 7" xfId="483"/>
    <cellStyle name="Финансовый 38 8" xfId="484"/>
    <cellStyle name="Финансовый 38 9" xfId="485"/>
    <cellStyle name="Финансовый 39" xfId="486"/>
    <cellStyle name="Финансовый 39 2" xfId="487"/>
    <cellStyle name="Финансовый 39 3" xfId="488"/>
    <cellStyle name="Финансовый 39 4" xfId="489"/>
    <cellStyle name="Финансовый 39 5" xfId="490"/>
    <cellStyle name="Финансовый 39 6" xfId="491"/>
    <cellStyle name="Финансовый 39 7" xfId="492"/>
    <cellStyle name="Финансовый 39 8" xfId="493"/>
    <cellStyle name="Финансовый 39 9" xfId="494"/>
    <cellStyle name="Финансовый 4" xfId="495"/>
    <cellStyle name="Финансовый 4 2" xfId="496"/>
    <cellStyle name="Финансовый 4 3" xfId="497"/>
    <cellStyle name="Финансовый 4 4" xfId="498"/>
    <cellStyle name="Финансовый 4 5" xfId="499"/>
    <cellStyle name="Финансовый 4 6" xfId="500"/>
    <cellStyle name="Финансовый 4 7" xfId="501"/>
    <cellStyle name="Финансовый 4 8" xfId="502"/>
    <cellStyle name="Финансовый 4 9" xfId="503"/>
    <cellStyle name="Финансовый 40" xfId="504"/>
    <cellStyle name="Финансовый 40 10" xfId="505"/>
    <cellStyle name="Финансовый 40 11" xfId="506"/>
    <cellStyle name="Финансовый 40 12" xfId="507"/>
    <cellStyle name="Финансовый 40 2" xfId="508"/>
    <cellStyle name="Финансовый 40 2 2" xfId="509"/>
    <cellStyle name="Финансовый 40 3" xfId="510"/>
    <cellStyle name="Финансовый 40 3 2" xfId="511"/>
    <cellStyle name="Финансовый 40 3 3" xfId="512"/>
    <cellStyle name="Финансовый 40 3 4" xfId="513"/>
    <cellStyle name="Финансовый 40 3 5" xfId="514"/>
    <cellStyle name="Финансовый 40 4" xfId="515"/>
    <cellStyle name="Финансовый 40 5" xfId="516"/>
    <cellStyle name="Финансовый 40 6" xfId="517"/>
    <cellStyle name="Финансовый 40 7" xfId="518"/>
    <cellStyle name="Финансовый 40 8" xfId="519"/>
    <cellStyle name="Финансовый 40 8 2" xfId="520"/>
    <cellStyle name="Финансовый 40 9" xfId="521"/>
    <cellStyle name="Финансовый 41" xfId="522"/>
    <cellStyle name="Финансовый 42" xfId="523"/>
    <cellStyle name="Финансовый 42 10" xfId="524"/>
    <cellStyle name="Финансовый 42 11" xfId="525"/>
    <cellStyle name="Финансовый 42 12" xfId="526"/>
    <cellStyle name="Финансовый 42 2" xfId="527"/>
    <cellStyle name="Финансовый 42 3" xfId="528"/>
    <cellStyle name="Финансовый 42 3 2" xfId="529"/>
    <cellStyle name="Финансовый 42 3 3" xfId="530"/>
    <cellStyle name="Финансовый 42 3 4" xfId="531"/>
    <cellStyle name="Финансовый 42 3 5" xfId="532"/>
    <cellStyle name="Финансовый 42 4" xfId="533"/>
    <cellStyle name="Финансовый 42 5" xfId="534"/>
    <cellStyle name="Финансовый 42 6" xfId="535"/>
    <cellStyle name="Финансовый 42 7" xfId="536"/>
    <cellStyle name="Финансовый 42 8" xfId="537"/>
    <cellStyle name="Финансовый 42 8 2" xfId="538"/>
    <cellStyle name="Финансовый 42 9" xfId="539"/>
    <cellStyle name="Финансовый 42 9 2" xfId="540"/>
    <cellStyle name="Финансовый 43" xfId="541"/>
    <cellStyle name="Финансовый 43 10" xfId="542"/>
    <cellStyle name="Финансовый 43 11" xfId="543"/>
    <cellStyle name="Финансовый 43 12" xfId="544"/>
    <cellStyle name="Финансовый 43 2" xfId="545"/>
    <cellStyle name="Финансовый 43 3" xfId="546"/>
    <cellStyle name="Финансовый 43 3 2" xfId="547"/>
    <cellStyle name="Финансовый 43 3 3" xfId="548"/>
    <cellStyle name="Финансовый 43 3 4" xfId="549"/>
    <cellStyle name="Финансовый 43 3 5" xfId="550"/>
    <cellStyle name="Финансовый 43 4" xfId="551"/>
    <cellStyle name="Финансовый 43 5" xfId="552"/>
    <cellStyle name="Финансовый 43 6" xfId="553"/>
    <cellStyle name="Финансовый 43 7" xfId="554"/>
    <cellStyle name="Финансовый 43 8" xfId="555"/>
    <cellStyle name="Финансовый 43 8 2" xfId="556"/>
    <cellStyle name="Финансовый 43 9" xfId="557"/>
    <cellStyle name="Финансовый 43 9 2" xfId="558"/>
    <cellStyle name="Финансовый 44" xfId="559"/>
    <cellStyle name="Финансовый 44 10" xfId="560"/>
    <cellStyle name="Финансовый 44 11" xfId="561"/>
    <cellStyle name="Финансовый 44 2" xfId="562"/>
    <cellStyle name="Финансовый 44 3" xfId="563"/>
    <cellStyle name="Финансовый 44 3 2" xfId="564"/>
    <cellStyle name="Финансовый 44 3 3" xfId="565"/>
    <cellStyle name="Финансовый 44 3 4" xfId="566"/>
    <cellStyle name="Финансовый 44 3 5" xfId="567"/>
    <cellStyle name="Финансовый 44 4" xfId="568"/>
    <cellStyle name="Финансовый 44 5" xfId="569"/>
    <cellStyle name="Финансовый 44 6" xfId="570"/>
    <cellStyle name="Финансовый 44 7" xfId="571"/>
    <cellStyle name="Финансовый 44 8" xfId="572"/>
    <cellStyle name="Финансовый 44 8 2" xfId="573"/>
    <cellStyle name="Финансовый 44 9" xfId="574"/>
    <cellStyle name="Финансовый 44 9 2" xfId="575"/>
    <cellStyle name="Финансовый 45" xfId="576"/>
    <cellStyle name="Финансовый 45 2" xfId="577"/>
    <cellStyle name="Финансовый 45 2 2" xfId="578"/>
    <cellStyle name="Финансовый 45 3" xfId="579"/>
    <cellStyle name="Финансовый 45 4" xfId="580"/>
    <cellStyle name="Финансовый 45 5" xfId="581"/>
    <cellStyle name="Финансовый 45 6" xfId="582"/>
    <cellStyle name="Финансовый 45 7" xfId="583"/>
    <cellStyle name="Финансовый 45 8" xfId="584"/>
    <cellStyle name="Финансовый 45 9" xfId="585"/>
    <cellStyle name="Финансовый 46" xfId="586"/>
    <cellStyle name="Финансовый 46 2" xfId="587"/>
    <cellStyle name="Финансовый 46 3" xfId="588"/>
    <cellStyle name="Финансовый 46 4" xfId="589"/>
    <cellStyle name="Финансовый 46 5" xfId="590"/>
    <cellStyle name="Финансовый 46 6" xfId="591"/>
    <cellStyle name="Финансовый 46 7" xfId="592"/>
    <cellStyle name="Финансовый 46 8" xfId="593"/>
    <cellStyle name="Финансовый 46 9" xfId="594"/>
    <cellStyle name="Финансовый 47" xfId="595"/>
    <cellStyle name="Финансовый 47 2" xfId="596"/>
    <cellStyle name="Финансовый 47 3" xfId="597"/>
    <cellStyle name="Финансовый 47 4" xfId="598"/>
    <cellStyle name="Финансовый 47 5" xfId="599"/>
    <cellStyle name="Финансовый 47 6" xfId="600"/>
    <cellStyle name="Финансовый 47 7" xfId="601"/>
    <cellStyle name="Финансовый 47 8" xfId="602"/>
    <cellStyle name="Финансовый 47 9" xfId="603"/>
    <cellStyle name="Финансовый 48" xfId="604"/>
    <cellStyle name="Финансовый 48 2" xfId="605"/>
    <cellStyle name="Финансовый 48 3" xfId="606"/>
    <cellStyle name="Финансовый 48 4" xfId="607"/>
    <cellStyle name="Финансовый 48 5" xfId="608"/>
    <cellStyle name="Финансовый 48 6" xfId="609"/>
    <cellStyle name="Финансовый 48 7" xfId="610"/>
    <cellStyle name="Финансовый 48 8" xfId="611"/>
    <cellStyle name="Финансовый 48 9" xfId="612"/>
    <cellStyle name="Финансовый 49" xfId="613"/>
    <cellStyle name="Финансовый 49 10" xfId="614"/>
    <cellStyle name="Финансовый 49 2" xfId="615"/>
    <cellStyle name="Финансовый 49 3" xfId="616"/>
    <cellStyle name="Финансовый 49 4" xfId="617"/>
    <cellStyle name="Финансовый 49 5" xfId="618"/>
    <cellStyle name="Финансовый 49 6" xfId="619"/>
    <cellStyle name="Финансовый 49 7" xfId="620"/>
    <cellStyle name="Финансовый 49 8" xfId="621"/>
    <cellStyle name="Финансовый 49 9" xfId="622"/>
    <cellStyle name="Финансовый 5" xfId="623"/>
    <cellStyle name="Финансовый 5 2" xfId="624"/>
    <cellStyle name="Финансовый 5 3" xfId="625"/>
    <cellStyle name="Финансовый 5 3 2" xfId="626"/>
    <cellStyle name="Финансовый 5 3 3" xfId="627"/>
    <cellStyle name="Финансовый 5 3 4" xfId="628"/>
    <cellStyle name="Финансовый 5 3 5" xfId="629"/>
    <cellStyle name="Финансовый 5 4" xfId="630"/>
    <cellStyle name="Финансовый 5 5" xfId="631"/>
    <cellStyle name="Финансовый 5 6" xfId="632"/>
    <cellStyle name="Финансовый 5 7" xfId="633"/>
    <cellStyle name="Финансовый 5 8" xfId="634"/>
    <cellStyle name="Финансовый 5 9" xfId="635"/>
    <cellStyle name="Финансовый 50" xfId="636"/>
    <cellStyle name="Финансовый 50 2" xfId="637"/>
    <cellStyle name="Финансовый 50 3" xfId="638"/>
    <cellStyle name="Финансовый 50 4" xfId="639"/>
    <cellStyle name="Финансовый 50 5" xfId="640"/>
    <cellStyle name="Финансовый 50 6" xfId="641"/>
    <cellStyle name="Финансовый 50 7" xfId="642"/>
    <cellStyle name="Финансовый 50 8" xfId="643"/>
    <cellStyle name="Финансовый 50 9" xfId="644"/>
    <cellStyle name="Финансовый 51" xfId="645"/>
    <cellStyle name="Финансовый 51 2" xfId="646"/>
    <cellStyle name="Финансовый 51 3" xfId="647"/>
    <cellStyle name="Финансовый 51 4" xfId="648"/>
    <cellStyle name="Финансовый 51 5" xfId="649"/>
    <cellStyle name="Финансовый 51 6" xfId="650"/>
    <cellStyle name="Финансовый 51 7" xfId="651"/>
    <cellStyle name="Финансовый 51 8" xfId="652"/>
    <cellStyle name="Финансовый 51 9" xfId="653"/>
    <cellStyle name="Финансовый 52" xfId="654"/>
    <cellStyle name="Финансовый 52 2" xfId="655"/>
    <cellStyle name="Финансовый 52 3" xfId="656"/>
    <cellStyle name="Финансовый 52 4" xfId="657"/>
    <cellStyle name="Финансовый 52 5" xfId="658"/>
    <cellStyle name="Финансовый 52 6" xfId="659"/>
    <cellStyle name="Финансовый 52 7" xfId="660"/>
    <cellStyle name="Финансовый 52 8" xfId="661"/>
    <cellStyle name="Финансовый 52 9" xfId="662"/>
    <cellStyle name="Финансовый 53" xfId="663"/>
    <cellStyle name="Финансовый 53 2" xfId="664"/>
    <cellStyle name="Финансовый 53 3" xfId="665"/>
    <cellStyle name="Финансовый 53 4" xfId="666"/>
    <cellStyle name="Финансовый 53 5" xfId="667"/>
    <cellStyle name="Финансовый 53 6" xfId="668"/>
    <cellStyle name="Финансовый 53 7" xfId="669"/>
    <cellStyle name="Финансовый 53 8" xfId="670"/>
    <cellStyle name="Финансовый 53 9" xfId="671"/>
    <cellStyle name="Финансовый 54" xfId="672"/>
    <cellStyle name="Финансовый 54 2" xfId="673"/>
    <cellStyle name="Финансовый 54 3" xfId="674"/>
    <cellStyle name="Финансовый 54 4" xfId="675"/>
    <cellStyle name="Финансовый 54 5" xfId="676"/>
    <cellStyle name="Финансовый 54 6" xfId="677"/>
    <cellStyle name="Финансовый 54 7" xfId="678"/>
    <cellStyle name="Финансовый 54 8" xfId="679"/>
    <cellStyle name="Финансовый 54 9" xfId="680"/>
    <cellStyle name="Финансовый 55" xfId="681"/>
    <cellStyle name="Финансовый 55 2" xfId="682"/>
    <cellStyle name="Финансовый 55 3" xfId="683"/>
    <cellStyle name="Финансовый 55 4" xfId="684"/>
    <cellStyle name="Финансовый 55 5" xfId="685"/>
    <cellStyle name="Финансовый 55 6" xfId="686"/>
    <cellStyle name="Финансовый 55 7" xfId="687"/>
    <cellStyle name="Финансовый 55 8" xfId="688"/>
    <cellStyle name="Финансовый 55 9" xfId="689"/>
    <cellStyle name="Финансовый 56" xfId="690"/>
    <cellStyle name="Финансовый 56 2" xfId="691"/>
    <cellStyle name="Финансовый 56 3" xfId="692"/>
    <cellStyle name="Финансовый 56 4" xfId="693"/>
    <cellStyle name="Финансовый 56 5" xfId="694"/>
    <cellStyle name="Финансовый 56 6" xfId="695"/>
    <cellStyle name="Финансовый 56 7" xfId="696"/>
    <cellStyle name="Финансовый 56 8" xfId="697"/>
    <cellStyle name="Финансовый 56 9" xfId="698"/>
    <cellStyle name="Финансовый 57" xfId="699"/>
    <cellStyle name="Финансовый 57 2" xfId="700"/>
    <cellStyle name="Финансовый 57 3" xfId="701"/>
    <cellStyle name="Финансовый 57 4" xfId="702"/>
    <cellStyle name="Финансовый 57 5" xfId="703"/>
    <cellStyle name="Финансовый 57 6" xfId="704"/>
    <cellStyle name="Финансовый 57 7" xfId="705"/>
    <cellStyle name="Финансовый 57 8" xfId="706"/>
    <cellStyle name="Финансовый 57 9" xfId="707"/>
    <cellStyle name="Финансовый 58" xfId="708"/>
    <cellStyle name="Финансовый 58 2" xfId="709"/>
    <cellStyle name="Финансовый 59" xfId="710"/>
    <cellStyle name="Финансовый 59 2" xfId="711"/>
    <cellStyle name="Финансовый 6" xfId="712"/>
    <cellStyle name="Финансовый 6 10" xfId="713"/>
    <cellStyle name="Финансовый 6 11" xfId="714"/>
    <cellStyle name="Финансовый 6 2" xfId="715"/>
    <cellStyle name="Финансовый 6 2 2" xfId="716"/>
    <cellStyle name="Финансовый 6 3" xfId="717"/>
    <cellStyle name="Финансовый 6 3 2" xfId="718"/>
    <cellStyle name="Финансовый 6 3 3" xfId="719"/>
    <cellStyle name="Финансовый 6 3 4" xfId="720"/>
    <cellStyle name="Финансовый 6 3 5" xfId="721"/>
    <cellStyle name="Финансовый 6 4" xfId="722"/>
    <cellStyle name="Финансовый 6 5" xfId="723"/>
    <cellStyle name="Финансовый 6 6" xfId="724"/>
    <cellStyle name="Финансовый 6 7" xfId="725"/>
    <cellStyle name="Финансовый 6 8" xfId="726"/>
    <cellStyle name="Финансовый 6 9" xfId="727"/>
    <cellStyle name="Финансовый 7" xfId="728"/>
    <cellStyle name="Финансовый 7 10" xfId="729"/>
    <cellStyle name="Финансовый 7 11" xfId="730"/>
    <cellStyle name="Финансовый 7 2" xfId="731"/>
    <cellStyle name="Финансовый 7 2 2" xfId="732"/>
    <cellStyle name="Финансовый 7 3" xfId="733"/>
    <cellStyle name="Финансовый 7 3 2" xfId="734"/>
    <cellStyle name="Финансовый 7 3 3" xfId="735"/>
    <cellStyle name="Финансовый 7 3 4" xfId="736"/>
    <cellStyle name="Финансовый 7 3 5" xfId="737"/>
    <cellStyle name="Финансовый 7 4" xfId="738"/>
    <cellStyle name="Финансовый 7 5" xfId="739"/>
    <cellStyle name="Финансовый 7 6" xfId="740"/>
    <cellStyle name="Финансовый 7 7" xfId="741"/>
    <cellStyle name="Финансовый 7 8" xfId="742"/>
    <cellStyle name="Финансовый 7 9" xfId="743"/>
    <cellStyle name="Финансовый 8" xfId="744"/>
    <cellStyle name="Финансовый 8 2" xfId="745"/>
    <cellStyle name="Финансовый 8 2 2" xfId="746"/>
    <cellStyle name="Финансовый 8 3" xfId="747"/>
    <cellStyle name="Финансовый 8 4" xfId="748"/>
    <cellStyle name="Финансовый 8 5" xfId="749"/>
    <cellStyle name="Финансовый 8 6" xfId="750"/>
    <cellStyle name="Финансовый 8 7" xfId="751"/>
    <cellStyle name="Финансовый 8 8" xfId="752"/>
    <cellStyle name="Финансовый 8 9" xfId="753"/>
    <cellStyle name="Финансовый 9" xfId="754"/>
    <cellStyle name="Финансовый 9 2" xfId="755"/>
    <cellStyle name="Финансовый 9 3" xfId="756"/>
    <cellStyle name="Финансовый 9 4" xfId="757"/>
    <cellStyle name="Финансовый 9 5" xfId="758"/>
    <cellStyle name="Финансовый 9 6" xfId="759"/>
    <cellStyle name="Финансовый 9 7" xfId="760"/>
    <cellStyle name="Финансовый 9 8" xfId="761"/>
    <cellStyle name="Финансовый 9 9" xfId="762"/>
    <cellStyle name="Хороший 2" xfId="80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view="pageBreakPreview" zoomScale="73" zoomScaleNormal="73" zoomScaleSheetLayoutView="73" workbookViewId="0">
      <selection activeCell="A3" sqref="A3:O3"/>
    </sheetView>
  </sheetViews>
  <sheetFormatPr defaultColWidth="9.140625" defaultRowHeight="18.75" customHeight="1" x14ac:dyDescent="0.25"/>
  <cols>
    <col min="1" max="1" width="6.5703125" style="14" customWidth="1"/>
    <col min="2" max="2" width="57.42578125" style="9" customWidth="1"/>
    <col min="3" max="3" width="16.28515625" style="14" customWidth="1"/>
    <col min="4" max="4" width="13.140625" style="14" customWidth="1"/>
    <col min="5" max="5" width="15.28515625" style="14" customWidth="1"/>
    <col min="6" max="6" width="15" style="14" customWidth="1"/>
    <col min="7" max="7" width="13.85546875" style="14" customWidth="1"/>
    <col min="8" max="10" width="16.7109375" style="8" customWidth="1"/>
    <col min="11" max="11" width="22.85546875" style="8" customWidth="1"/>
    <col min="12" max="12" width="17.7109375" style="15" customWidth="1"/>
    <col min="13" max="13" width="19.140625" style="15" customWidth="1"/>
    <col min="14" max="14" width="15.85546875" style="15" customWidth="1"/>
    <col min="15" max="15" width="21.140625" style="16" customWidth="1"/>
    <col min="16" max="16" width="12.28515625" style="9" customWidth="1"/>
    <col min="17" max="19" width="9.140625" style="9"/>
    <col min="20" max="20" width="45.28515625" style="9" customWidth="1"/>
    <col min="21" max="16384" width="9.140625" style="9"/>
  </cols>
  <sheetData>
    <row r="1" spans="1:16" ht="83.25" customHeight="1" x14ac:dyDescent="0.25">
      <c r="A1" s="5"/>
      <c r="B1" s="5"/>
      <c r="C1" s="5"/>
      <c r="D1" s="5"/>
      <c r="E1" s="5"/>
      <c r="F1" s="5"/>
      <c r="G1" s="5"/>
      <c r="H1" s="7"/>
      <c r="I1" s="7"/>
      <c r="J1" s="7"/>
      <c r="L1" s="106" t="s">
        <v>131</v>
      </c>
      <c r="M1" s="106"/>
      <c r="N1" s="106"/>
      <c r="O1" s="106"/>
    </row>
    <row r="2" spans="1:16" ht="66.75" customHeight="1" x14ac:dyDescent="0.25">
      <c r="A2" s="112" t="s">
        <v>120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6" ht="71.25" customHeight="1" x14ac:dyDescent="0.25">
      <c r="A3" s="113" t="s">
        <v>121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</row>
    <row r="4" spans="1:16" ht="33.75" customHeight="1" x14ac:dyDescent="0.25">
      <c r="A4" s="107" t="s">
        <v>1</v>
      </c>
      <c r="B4" s="107" t="s">
        <v>36</v>
      </c>
      <c r="C4" s="107" t="s">
        <v>2</v>
      </c>
      <c r="D4" s="107"/>
      <c r="E4" s="107" t="s">
        <v>3</v>
      </c>
      <c r="F4" s="107" t="s">
        <v>4</v>
      </c>
      <c r="G4" s="107" t="s">
        <v>5</v>
      </c>
      <c r="H4" s="108" t="s">
        <v>6</v>
      </c>
      <c r="I4" s="108" t="s">
        <v>7</v>
      </c>
      <c r="J4" s="108"/>
      <c r="K4" s="109" t="s">
        <v>8</v>
      </c>
      <c r="L4" s="114" t="s">
        <v>17</v>
      </c>
      <c r="M4" s="115"/>
      <c r="N4" s="116"/>
      <c r="O4" s="109" t="s">
        <v>38</v>
      </c>
    </row>
    <row r="5" spans="1:16" ht="19.5" customHeight="1" x14ac:dyDescent="0.25">
      <c r="A5" s="107"/>
      <c r="B5" s="107"/>
      <c r="C5" s="107" t="s">
        <v>9</v>
      </c>
      <c r="D5" s="107" t="s">
        <v>16</v>
      </c>
      <c r="E5" s="107"/>
      <c r="F5" s="107"/>
      <c r="G5" s="107"/>
      <c r="H5" s="108"/>
      <c r="I5" s="108" t="s">
        <v>10</v>
      </c>
      <c r="J5" s="108" t="s">
        <v>11</v>
      </c>
      <c r="K5" s="109"/>
      <c r="L5" s="110" t="s">
        <v>18</v>
      </c>
      <c r="M5" s="114" t="s">
        <v>19</v>
      </c>
      <c r="N5" s="116"/>
      <c r="O5" s="109"/>
    </row>
    <row r="6" spans="1:16" ht="75" customHeight="1" x14ac:dyDescent="0.25">
      <c r="A6" s="107"/>
      <c r="B6" s="107"/>
      <c r="C6" s="107"/>
      <c r="D6" s="107"/>
      <c r="E6" s="107"/>
      <c r="F6" s="107"/>
      <c r="G6" s="107"/>
      <c r="H6" s="108"/>
      <c r="I6" s="108"/>
      <c r="J6" s="108"/>
      <c r="K6" s="109"/>
      <c r="L6" s="111"/>
      <c r="M6" s="48" t="s">
        <v>20</v>
      </c>
      <c r="N6" s="48" t="s">
        <v>21</v>
      </c>
      <c r="O6" s="109"/>
    </row>
    <row r="7" spans="1:16" ht="15.75" customHeight="1" x14ac:dyDescent="0.25">
      <c r="A7" s="107"/>
      <c r="B7" s="107"/>
      <c r="C7" s="107"/>
      <c r="D7" s="107"/>
      <c r="E7" s="107"/>
      <c r="F7" s="107"/>
      <c r="G7" s="107"/>
      <c r="H7" s="48" t="s">
        <v>12</v>
      </c>
      <c r="I7" s="48" t="s">
        <v>12</v>
      </c>
      <c r="J7" s="48" t="s">
        <v>12</v>
      </c>
      <c r="K7" s="49" t="s">
        <v>13</v>
      </c>
      <c r="L7" s="48" t="s">
        <v>22</v>
      </c>
      <c r="M7" s="48" t="s">
        <v>22</v>
      </c>
      <c r="N7" s="48" t="s">
        <v>22</v>
      </c>
      <c r="O7" s="48" t="s">
        <v>22</v>
      </c>
    </row>
    <row r="8" spans="1:16" s="12" customFormat="1" ht="15" customHeigh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  <c r="K8" s="11">
        <v>11</v>
      </c>
      <c r="L8" s="11">
        <v>12</v>
      </c>
      <c r="M8" s="11">
        <v>13</v>
      </c>
      <c r="N8" s="11">
        <v>14</v>
      </c>
      <c r="O8" s="11">
        <v>15</v>
      </c>
    </row>
    <row r="9" spans="1:16" ht="27" customHeight="1" x14ac:dyDescent="0.25">
      <c r="A9" s="117" t="s">
        <v>41</v>
      </c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</row>
    <row r="10" spans="1:16" ht="21" customHeight="1" x14ac:dyDescent="0.25">
      <c r="A10" s="38">
        <v>1</v>
      </c>
      <c r="B10" s="50" t="s">
        <v>45</v>
      </c>
      <c r="C10" s="37">
        <v>1973</v>
      </c>
      <c r="D10" s="38" t="s">
        <v>68</v>
      </c>
      <c r="E10" s="38" t="s">
        <v>70</v>
      </c>
      <c r="F10" s="37">
        <v>5</v>
      </c>
      <c r="G10" s="37">
        <v>8</v>
      </c>
      <c r="H10" s="39">
        <v>7535.22</v>
      </c>
      <c r="I10" s="25">
        <v>7535.22</v>
      </c>
      <c r="J10" s="39">
        <v>4814.38</v>
      </c>
      <c r="K10" s="40">
        <v>208</v>
      </c>
      <c r="L10" s="41">
        <f>SUM(M10:N10)</f>
        <v>31170361.536000002</v>
      </c>
      <c r="M10" s="41">
        <f>'2'!C10</f>
        <v>31170361.536000002</v>
      </c>
      <c r="N10" s="41">
        <v>0</v>
      </c>
      <c r="O10" s="41">
        <v>18067.68</v>
      </c>
      <c r="P10" s="22"/>
    </row>
    <row r="11" spans="1:16" ht="21" customHeight="1" x14ac:dyDescent="0.25">
      <c r="A11" s="24">
        <v>2</v>
      </c>
      <c r="B11" s="28" t="s">
        <v>46</v>
      </c>
      <c r="C11" s="24">
        <v>1956</v>
      </c>
      <c r="D11" s="23" t="s">
        <v>68</v>
      </c>
      <c r="E11" s="23" t="s">
        <v>71</v>
      </c>
      <c r="F11" s="24">
        <v>3</v>
      </c>
      <c r="G11" s="24">
        <v>2</v>
      </c>
      <c r="H11" s="18">
        <v>1289.8</v>
      </c>
      <c r="I11" s="18">
        <v>1156.5</v>
      </c>
      <c r="J11" s="18">
        <v>1156.5</v>
      </c>
      <c r="K11" s="24">
        <v>31</v>
      </c>
      <c r="L11" s="27">
        <f t="shared" ref="L11:L17" si="0">SUM(M11:N11)</f>
        <v>5575752.4500000002</v>
      </c>
      <c r="M11" s="27">
        <f>'2'!C11</f>
        <v>5575752.4500000002</v>
      </c>
      <c r="N11" s="27">
        <v>0</v>
      </c>
      <c r="O11" s="27">
        <v>13767.29</v>
      </c>
    </row>
    <row r="12" spans="1:16" ht="21" customHeight="1" x14ac:dyDescent="0.25">
      <c r="A12" s="24">
        <v>3</v>
      </c>
      <c r="B12" s="28" t="s">
        <v>91</v>
      </c>
      <c r="C12" s="51">
        <v>1978</v>
      </c>
      <c r="D12" s="51" t="s">
        <v>68</v>
      </c>
      <c r="E12" s="51" t="s">
        <v>69</v>
      </c>
      <c r="F12" s="51">
        <v>5</v>
      </c>
      <c r="G12" s="51">
        <v>8</v>
      </c>
      <c r="H12" s="52">
        <v>8859</v>
      </c>
      <c r="I12" s="52">
        <v>5491.4</v>
      </c>
      <c r="J12" s="52">
        <v>5491.4</v>
      </c>
      <c r="K12" s="52">
        <v>170</v>
      </c>
      <c r="L12" s="27">
        <f t="shared" si="0"/>
        <v>23390625.710000001</v>
      </c>
      <c r="M12" s="27">
        <f>'2'!C12</f>
        <v>23390625.710000001</v>
      </c>
      <c r="N12" s="27">
        <v>0</v>
      </c>
      <c r="O12" s="27">
        <v>13767.29</v>
      </c>
    </row>
    <row r="13" spans="1:16" ht="21" customHeight="1" x14ac:dyDescent="0.25">
      <c r="A13" s="24">
        <v>4</v>
      </c>
      <c r="B13" s="28" t="s">
        <v>90</v>
      </c>
      <c r="C13" s="51">
        <v>1983</v>
      </c>
      <c r="D13" s="51" t="s">
        <v>68</v>
      </c>
      <c r="E13" s="51" t="s">
        <v>70</v>
      </c>
      <c r="F13" s="51">
        <v>5</v>
      </c>
      <c r="G13" s="51">
        <v>12</v>
      </c>
      <c r="H13" s="52">
        <v>12056.8</v>
      </c>
      <c r="I13" s="52">
        <v>8523</v>
      </c>
      <c r="J13" s="52">
        <v>8041.7</v>
      </c>
      <c r="K13" s="52">
        <v>213</v>
      </c>
      <c r="L13" s="27">
        <f t="shared" si="0"/>
        <v>47951622.719999999</v>
      </c>
      <c r="M13" s="27">
        <f>'2'!C13</f>
        <v>47951622.719999999</v>
      </c>
      <c r="N13" s="27">
        <v>0</v>
      </c>
      <c r="O13" s="27">
        <v>18067.68</v>
      </c>
    </row>
    <row r="14" spans="1:16" ht="21" customHeight="1" x14ac:dyDescent="0.25">
      <c r="A14" s="24">
        <v>5</v>
      </c>
      <c r="B14" s="28" t="s">
        <v>47</v>
      </c>
      <c r="C14" s="51">
        <v>1962</v>
      </c>
      <c r="D14" s="51" t="s">
        <v>68</v>
      </c>
      <c r="E14" s="51" t="s">
        <v>70</v>
      </c>
      <c r="F14" s="51">
        <v>4</v>
      </c>
      <c r="G14" s="51">
        <v>2</v>
      </c>
      <c r="H14" s="52">
        <v>2364.5</v>
      </c>
      <c r="I14" s="52">
        <v>1274.8</v>
      </c>
      <c r="J14" s="52">
        <v>1274.8</v>
      </c>
      <c r="K14" s="52">
        <v>54</v>
      </c>
      <c r="L14" s="27">
        <f t="shared" si="0"/>
        <v>7475638.4700000007</v>
      </c>
      <c r="M14" s="27">
        <f>'2'!C14</f>
        <v>7475638.4700000007</v>
      </c>
      <c r="N14" s="27">
        <v>0</v>
      </c>
      <c r="O14" s="27">
        <v>13767.29</v>
      </c>
    </row>
    <row r="15" spans="1:16" ht="21" customHeight="1" x14ac:dyDescent="0.25">
      <c r="A15" s="24">
        <v>6</v>
      </c>
      <c r="B15" s="28" t="s">
        <v>87</v>
      </c>
      <c r="C15" s="51">
        <v>1979</v>
      </c>
      <c r="D15" s="51" t="s">
        <v>68</v>
      </c>
      <c r="E15" s="51" t="s">
        <v>70</v>
      </c>
      <c r="F15" s="51">
        <v>2</v>
      </c>
      <c r="G15" s="51">
        <v>3</v>
      </c>
      <c r="H15" s="52">
        <v>1010.1</v>
      </c>
      <c r="I15" s="52">
        <v>912.8</v>
      </c>
      <c r="J15" s="52">
        <v>912.8</v>
      </c>
      <c r="K15" s="52">
        <v>29</v>
      </c>
      <c r="L15" s="27">
        <f t="shared" si="0"/>
        <v>13101816.287999999</v>
      </c>
      <c r="M15" s="27">
        <f>'2'!C15</f>
        <v>13101816.287999999</v>
      </c>
      <c r="N15" s="27">
        <v>0</v>
      </c>
      <c r="O15" s="27">
        <v>18067.68</v>
      </c>
    </row>
    <row r="16" spans="1:16" ht="21" customHeight="1" x14ac:dyDescent="0.25">
      <c r="A16" s="24">
        <v>7</v>
      </c>
      <c r="B16" s="28" t="s">
        <v>49</v>
      </c>
      <c r="C16" s="51">
        <v>1964</v>
      </c>
      <c r="D16" s="51" t="s">
        <v>68</v>
      </c>
      <c r="E16" s="51" t="s">
        <v>70</v>
      </c>
      <c r="F16" s="51">
        <v>4</v>
      </c>
      <c r="G16" s="51">
        <v>2</v>
      </c>
      <c r="H16" s="52">
        <v>2354.5</v>
      </c>
      <c r="I16" s="52">
        <v>1261.01</v>
      </c>
      <c r="J16" s="52">
        <v>1261.01</v>
      </c>
      <c r="K16" s="52">
        <v>50</v>
      </c>
      <c r="L16" s="27">
        <f t="shared" si="0"/>
        <v>7324198.2800000003</v>
      </c>
      <c r="M16" s="27">
        <f>'2'!C16</f>
        <v>7324198.2800000003</v>
      </c>
      <c r="N16" s="27">
        <v>0</v>
      </c>
      <c r="O16" s="27">
        <v>13767.29</v>
      </c>
    </row>
    <row r="17" spans="1:16" ht="21" customHeight="1" x14ac:dyDescent="0.25">
      <c r="A17" s="24">
        <v>8</v>
      </c>
      <c r="B17" s="28" t="s">
        <v>50</v>
      </c>
      <c r="C17" s="51">
        <v>1966</v>
      </c>
      <c r="D17" s="51" t="s">
        <v>68</v>
      </c>
      <c r="E17" s="51" t="s">
        <v>70</v>
      </c>
      <c r="F17" s="51">
        <v>5</v>
      </c>
      <c r="G17" s="51">
        <v>4</v>
      </c>
      <c r="H17" s="52">
        <v>6417.6</v>
      </c>
      <c r="I17" s="52">
        <v>3285.21</v>
      </c>
      <c r="J17" s="52">
        <v>2992.51</v>
      </c>
      <c r="K17" s="52">
        <v>113</v>
      </c>
      <c r="L17" s="27">
        <f t="shared" si="0"/>
        <v>9471895.5200000014</v>
      </c>
      <c r="M17" s="27">
        <f>'2'!C17</f>
        <v>9471895.5200000014</v>
      </c>
      <c r="N17" s="27">
        <v>0</v>
      </c>
      <c r="O17" s="27">
        <v>13767.29</v>
      </c>
    </row>
    <row r="18" spans="1:16" ht="21" customHeight="1" x14ac:dyDescent="0.25">
      <c r="A18" s="24"/>
      <c r="B18" s="29" t="s">
        <v>26</v>
      </c>
      <c r="C18" s="30" t="s">
        <v>27</v>
      </c>
      <c r="D18" s="30" t="s">
        <v>27</v>
      </c>
      <c r="E18" s="30" t="s">
        <v>27</v>
      </c>
      <c r="F18" s="30" t="s">
        <v>27</v>
      </c>
      <c r="G18" s="30" t="s">
        <v>27</v>
      </c>
      <c r="H18" s="31">
        <f t="shared" ref="H18:N18" si="1">SUM(H10:H17)</f>
        <v>41887.519999999997</v>
      </c>
      <c r="I18" s="31">
        <f t="shared" si="1"/>
        <v>29439.94</v>
      </c>
      <c r="J18" s="31">
        <f t="shared" si="1"/>
        <v>25945.1</v>
      </c>
      <c r="K18" s="32">
        <f>SUM(K10:K17)</f>
        <v>868</v>
      </c>
      <c r="L18" s="31">
        <f t="shared" si="1"/>
        <v>145461910.97400001</v>
      </c>
      <c r="M18" s="33">
        <f t="shared" si="1"/>
        <v>145461910.97400001</v>
      </c>
      <c r="N18" s="33">
        <f t="shared" si="1"/>
        <v>0</v>
      </c>
      <c r="O18" s="30" t="s">
        <v>27</v>
      </c>
    </row>
    <row r="19" spans="1:16" s="35" customFormat="1" ht="21" customHeight="1" x14ac:dyDescent="0.25">
      <c r="A19" s="103" t="s">
        <v>93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5"/>
    </row>
    <row r="20" spans="1:16" ht="21" customHeight="1" x14ac:dyDescent="0.25">
      <c r="A20" s="24">
        <v>1</v>
      </c>
      <c r="B20" s="28" t="s">
        <v>48</v>
      </c>
      <c r="C20" s="53">
        <v>1972</v>
      </c>
      <c r="D20" s="54" t="s">
        <v>68</v>
      </c>
      <c r="E20" s="51" t="s">
        <v>70</v>
      </c>
      <c r="F20" s="53">
        <v>5</v>
      </c>
      <c r="G20" s="53">
        <v>4</v>
      </c>
      <c r="H20" s="55">
        <v>6242.84</v>
      </c>
      <c r="I20" s="55">
        <v>3169.23</v>
      </c>
      <c r="J20" s="55">
        <v>3169.23</v>
      </c>
      <c r="K20" s="56">
        <v>128</v>
      </c>
      <c r="L20" s="27">
        <f>SUM(M20:N20)</f>
        <v>14106337.5</v>
      </c>
      <c r="M20" s="27">
        <f>'2'!C22</f>
        <v>14106337.5</v>
      </c>
      <c r="N20" s="27">
        <v>0</v>
      </c>
      <c r="O20" s="27">
        <v>18808.45</v>
      </c>
    </row>
    <row r="21" spans="1:16" ht="21" customHeight="1" x14ac:dyDescent="0.25">
      <c r="A21" s="23">
        <v>2</v>
      </c>
      <c r="B21" s="28" t="s">
        <v>46</v>
      </c>
      <c r="C21" s="24">
        <v>1956</v>
      </c>
      <c r="D21" s="24" t="s">
        <v>68</v>
      </c>
      <c r="E21" s="24" t="s">
        <v>71</v>
      </c>
      <c r="F21" s="24">
        <v>3</v>
      </c>
      <c r="G21" s="24">
        <v>2</v>
      </c>
      <c r="H21" s="18">
        <v>1289.8</v>
      </c>
      <c r="I21" s="18">
        <v>1156.5</v>
      </c>
      <c r="J21" s="18">
        <v>1156.5</v>
      </c>
      <c r="K21" s="26">
        <v>31</v>
      </c>
      <c r="L21" s="27">
        <f t="shared" ref="L21:L29" si="2">SUM(M21:N21)</f>
        <v>12948885.810000001</v>
      </c>
      <c r="M21" s="27">
        <f>'2'!C23</f>
        <v>12948885.810000001</v>
      </c>
      <c r="N21" s="27">
        <v>0</v>
      </c>
      <c r="O21" s="27">
        <f>SUM('2'!E20:E21,'2'!G20:G21,'2'!H20:H21,'2'!I20:I21,'2'!Q20:Q21)</f>
        <v>12682.57</v>
      </c>
    </row>
    <row r="22" spans="1:16" ht="21" customHeight="1" x14ac:dyDescent="0.25">
      <c r="A22" s="23">
        <v>3</v>
      </c>
      <c r="B22" s="28" t="s">
        <v>51</v>
      </c>
      <c r="C22" s="51">
        <v>1966</v>
      </c>
      <c r="D22" s="51" t="s">
        <v>68</v>
      </c>
      <c r="E22" s="51" t="s">
        <v>70</v>
      </c>
      <c r="F22" s="51">
        <v>5</v>
      </c>
      <c r="G22" s="51">
        <v>4</v>
      </c>
      <c r="H22" s="55">
        <v>4290.2</v>
      </c>
      <c r="I22" s="55">
        <v>2289.77</v>
      </c>
      <c r="J22" s="55">
        <v>2289.77</v>
      </c>
      <c r="K22" s="56">
        <v>91</v>
      </c>
      <c r="L22" s="27">
        <f t="shared" si="2"/>
        <v>13901797.5</v>
      </c>
      <c r="M22" s="27">
        <f>'2'!C24</f>
        <v>13901797.5</v>
      </c>
      <c r="N22" s="27">
        <v>0</v>
      </c>
      <c r="O22" s="27">
        <f>8133.94+3962.88+418.02+699.87+934.5</f>
        <v>14149.210000000001</v>
      </c>
    </row>
    <row r="23" spans="1:16" ht="21" customHeight="1" x14ac:dyDescent="0.25">
      <c r="A23" s="23">
        <v>4</v>
      </c>
      <c r="B23" s="28" t="s">
        <v>85</v>
      </c>
      <c r="C23" s="24">
        <v>1972</v>
      </c>
      <c r="D23" s="24" t="s">
        <v>68</v>
      </c>
      <c r="E23" s="24" t="s">
        <v>70</v>
      </c>
      <c r="F23" s="24">
        <v>5</v>
      </c>
      <c r="G23" s="24">
        <v>4</v>
      </c>
      <c r="H23" s="18">
        <v>4511</v>
      </c>
      <c r="I23" s="18">
        <v>3484.8</v>
      </c>
      <c r="J23" s="18">
        <v>3484.8</v>
      </c>
      <c r="K23" s="26">
        <v>77</v>
      </c>
      <c r="L23" s="27">
        <f t="shared" si="2"/>
        <v>24133122.195</v>
      </c>
      <c r="M23" s="27">
        <f>'2'!C25</f>
        <v>24133122.195</v>
      </c>
      <c r="N23" s="27">
        <v>0</v>
      </c>
      <c r="O23" s="27">
        <v>18808.45</v>
      </c>
    </row>
    <row r="24" spans="1:16" ht="21" customHeight="1" x14ac:dyDescent="0.25">
      <c r="A24" s="23">
        <v>5</v>
      </c>
      <c r="B24" s="28" t="s">
        <v>52</v>
      </c>
      <c r="C24" s="51">
        <v>1970</v>
      </c>
      <c r="D24" s="51" t="s">
        <v>68</v>
      </c>
      <c r="E24" s="51" t="s">
        <v>70</v>
      </c>
      <c r="F24" s="51">
        <v>5</v>
      </c>
      <c r="G24" s="51">
        <v>4</v>
      </c>
      <c r="H24" s="55">
        <v>5552.3</v>
      </c>
      <c r="I24" s="55">
        <v>3204.76</v>
      </c>
      <c r="J24" s="55">
        <v>3204.76</v>
      </c>
      <c r="K24" s="56">
        <v>125</v>
      </c>
      <c r="L24" s="27">
        <f t="shared" si="2"/>
        <v>17172114.850000001</v>
      </c>
      <c r="M24" s="27">
        <f>'2'!C26</f>
        <v>17172114.850000001</v>
      </c>
      <c r="N24" s="27">
        <v>0</v>
      </c>
      <c r="O24" s="27">
        <v>18808.45</v>
      </c>
    </row>
    <row r="25" spans="1:16" ht="21" customHeight="1" x14ac:dyDescent="0.25">
      <c r="A25" s="23">
        <v>6</v>
      </c>
      <c r="B25" s="28" t="s">
        <v>55</v>
      </c>
      <c r="C25" s="51">
        <v>1965</v>
      </c>
      <c r="D25" s="51" t="s">
        <v>68</v>
      </c>
      <c r="E25" s="51" t="s">
        <v>70</v>
      </c>
      <c r="F25" s="51">
        <v>5</v>
      </c>
      <c r="G25" s="51">
        <v>3</v>
      </c>
      <c r="H25" s="55">
        <v>4338.9399999999996</v>
      </c>
      <c r="I25" s="55">
        <v>1993.48</v>
      </c>
      <c r="J25" s="55">
        <v>1993.48</v>
      </c>
      <c r="K25" s="56">
        <v>75</v>
      </c>
      <c r="L25" s="27">
        <f t="shared" si="2"/>
        <v>13901797.5</v>
      </c>
      <c r="M25" s="27">
        <f>'2'!C27</f>
        <v>13901797.5</v>
      </c>
      <c r="N25" s="27">
        <v>0</v>
      </c>
      <c r="O25" s="27">
        <f>8133.94+3962.88+418.02+699.87+934.5</f>
        <v>14149.210000000001</v>
      </c>
    </row>
    <row r="26" spans="1:16" ht="21" customHeight="1" x14ac:dyDescent="0.25">
      <c r="A26" s="23">
        <v>7</v>
      </c>
      <c r="B26" s="28" t="s">
        <v>54</v>
      </c>
      <c r="C26" s="24">
        <v>1992</v>
      </c>
      <c r="D26" s="24" t="s">
        <v>68</v>
      </c>
      <c r="E26" s="24" t="s">
        <v>70</v>
      </c>
      <c r="F26" s="24">
        <v>5</v>
      </c>
      <c r="G26" s="24">
        <v>4</v>
      </c>
      <c r="H26" s="18">
        <v>3864.2</v>
      </c>
      <c r="I26" s="18">
        <v>2755.1</v>
      </c>
      <c r="J26" s="18">
        <v>2755.1</v>
      </c>
      <c r="K26" s="26">
        <v>120</v>
      </c>
      <c r="L26" s="27">
        <f t="shared" si="2"/>
        <v>14847390.43</v>
      </c>
      <c r="M26" s="27">
        <f>'2'!C28</f>
        <v>14847390.43</v>
      </c>
      <c r="N26" s="27">
        <v>0</v>
      </c>
      <c r="O26" s="27">
        <v>18808.45</v>
      </c>
    </row>
    <row r="27" spans="1:16" ht="21" customHeight="1" x14ac:dyDescent="0.25">
      <c r="A27" s="23">
        <v>8</v>
      </c>
      <c r="B27" s="28" t="s">
        <v>86</v>
      </c>
      <c r="C27" s="57">
        <v>1965</v>
      </c>
      <c r="D27" s="24" t="s">
        <v>68</v>
      </c>
      <c r="E27" s="24" t="s">
        <v>70</v>
      </c>
      <c r="F27" s="24">
        <v>4</v>
      </c>
      <c r="G27" s="24">
        <v>3</v>
      </c>
      <c r="H27" s="58">
        <v>2797.6</v>
      </c>
      <c r="I27" s="59">
        <v>1943.3</v>
      </c>
      <c r="J27" s="59">
        <v>1943.3</v>
      </c>
      <c r="K27" s="58">
        <v>65</v>
      </c>
      <c r="L27" s="27">
        <f t="shared" si="2"/>
        <v>11035447.5</v>
      </c>
      <c r="M27" s="27">
        <f>'2'!C29</f>
        <v>11035447.5</v>
      </c>
      <c r="N27" s="27">
        <v>0</v>
      </c>
      <c r="O27" s="27">
        <f>8133.94+3962.88+418.02+699.87+934.5</f>
        <v>14149.210000000001</v>
      </c>
    </row>
    <row r="28" spans="1:16" ht="21" customHeight="1" x14ac:dyDescent="0.25">
      <c r="A28" s="23">
        <v>9</v>
      </c>
      <c r="B28" s="28" t="s">
        <v>57</v>
      </c>
      <c r="C28" s="24">
        <v>1963</v>
      </c>
      <c r="D28" s="24" t="s">
        <v>68</v>
      </c>
      <c r="E28" s="24" t="s">
        <v>70</v>
      </c>
      <c r="F28" s="24">
        <v>4</v>
      </c>
      <c r="G28" s="24">
        <v>3</v>
      </c>
      <c r="H28" s="18">
        <v>2779.71</v>
      </c>
      <c r="I28" s="18">
        <v>2032.32</v>
      </c>
      <c r="J28" s="18">
        <v>2032.32</v>
      </c>
      <c r="K28" s="26">
        <v>67</v>
      </c>
      <c r="L28" s="27">
        <f t="shared" si="2"/>
        <v>22914445.864799999</v>
      </c>
      <c r="M28" s="27">
        <f>'2'!C30</f>
        <v>22914445.864799999</v>
      </c>
      <c r="N28" s="27">
        <v>0</v>
      </c>
      <c r="O28" s="27">
        <f>SUM('2'!E20:E21,'2'!G20:G21,'2'!I20:I21,'2'!M21)</f>
        <v>19612.64</v>
      </c>
    </row>
    <row r="29" spans="1:16" s="13" customFormat="1" ht="21" customHeight="1" x14ac:dyDescent="0.25">
      <c r="A29" s="23">
        <v>10</v>
      </c>
      <c r="B29" s="28" t="s">
        <v>45</v>
      </c>
      <c r="C29" s="24">
        <v>1973</v>
      </c>
      <c r="D29" s="24" t="s">
        <v>68</v>
      </c>
      <c r="E29" s="24" t="s">
        <v>70</v>
      </c>
      <c r="F29" s="24">
        <v>5</v>
      </c>
      <c r="G29" s="24">
        <v>8</v>
      </c>
      <c r="H29" s="18">
        <v>7991.23</v>
      </c>
      <c r="I29" s="18">
        <v>4814.38</v>
      </c>
      <c r="J29" s="18">
        <v>4814.38</v>
      </c>
      <c r="K29" s="26">
        <v>208</v>
      </c>
      <c r="L29" s="27">
        <f t="shared" si="2"/>
        <v>18915506.444800001</v>
      </c>
      <c r="M29" s="27">
        <f>'2'!C31</f>
        <v>18915506.444800001</v>
      </c>
      <c r="N29" s="27">
        <v>0</v>
      </c>
      <c r="O29" s="27">
        <v>3928.96</v>
      </c>
    </row>
    <row r="30" spans="1:16" s="43" customFormat="1" ht="21" customHeight="1" x14ac:dyDescent="0.25">
      <c r="A30" s="23">
        <v>11</v>
      </c>
      <c r="B30" s="28" t="s">
        <v>101</v>
      </c>
      <c r="C30" s="24">
        <v>1964</v>
      </c>
      <c r="D30" s="24" t="s">
        <v>68</v>
      </c>
      <c r="E30" s="24" t="s">
        <v>70</v>
      </c>
      <c r="F30" s="24">
        <v>5</v>
      </c>
      <c r="G30" s="24">
        <v>3</v>
      </c>
      <c r="H30" s="18">
        <v>2752.62</v>
      </c>
      <c r="I30" s="18">
        <v>1507.62</v>
      </c>
      <c r="J30" s="18">
        <v>1507.62</v>
      </c>
      <c r="K30" s="26">
        <v>53</v>
      </c>
      <c r="L30" s="27">
        <v>360000</v>
      </c>
      <c r="M30" s="42">
        <v>360000</v>
      </c>
      <c r="N30" s="27">
        <v>0</v>
      </c>
      <c r="O30" s="27" t="s">
        <v>102</v>
      </c>
    </row>
    <row r="31" spans="1:16" s="35" customFormat="1" ht="21" customHeight="1" x14ac:dyDescent="0.25">
      <c r="A31" s="23">
        <v>12</v>
      </c>
      <c r="B31" s="28" t="s">
        <v>100</v>
      </c>
      <c r="C31" s="24">
        <v>1964</v>
      </c>
      <c r="D31" s="24" t="s">
        <v>68</v>
      </c>
      <c r="E31" s="24" t="s">
        <v>70</v>
      </c>
      <c r="F31" s="24">
        <v>4</v>
      </c>
      <c r="G31" s="24">
        <v>2</v>
      </c>
      <c r="H31" s="27">
        <v>1755.7</v>
      </c>
      <c r="I31" s="27">
        <v>944.7</v>
      </c>
      <c r="J31" s="27">
        <v>944.7</v>
      </c>
      <c r="K31" s="44">
        <v>34</v>
      </c>
      <c r="L31" s="27">
        <v>210000</v>
      </c>
      <c r="M31" s="45">
        <v>210000</v>
      </c>
      <c r="N31" s="27">
        <v>0</v>
      </c>
      <c r="O31" s="46" t="s">
        <v>102</v>
      </c>
    </row>
    <row r="32" spans="1:16" s="35" customFormat="1" ht="21" customHeight="1" x14ac:dyDescent="0.25">
      <c r="A32" s="23">
        <v>13</v>
      </c>
      <c r="B32" s="28" t="s">
        <v>99</v>
      </c>
      <c r="C32" s="24">
        <v>1978</v>
      </c>
      <c r="D32" s="24" t="s">
        <v>68</v>
      </c>
      <c r="E32" s="24" t="s">
        <v>70</v>
      </c>
      <c r="F32" s="24">
        <v>2</v>
      </c>
      <c r="G32" s="24">
        <v>3</v>
      </c>
      <c r="H32" s="27">
        <v>1027.8</v>
      </c>
      <c r="I32" s="27">
        <v>910.8</v>
      </c>
      <c r="J32" s="27">
        <v>910.8</v>
      </c>
      <c r="K32" s="44">
        <v>25</v>
      </c>
      <c r="L32" s="27">
        <v>150000</v>
      </c>
      <c r="M32" s="45">
        <v>150000</v>
      </c>
      <c r="N32" s="27">
        <v>0</v>
      </c>
      <c r="O32" s="46" t="s">
        <v>102</v>
      </c>
      <c r="P32" s="35" t="s">
        <v>98</v>
      </c>
    </row>
    <row r="33" spans="1:16" s="35" customFormat="1" ht="21" customHeight="1" x14ac:dyDescent="0.25">
      <c r="A33" s="99">
        <v>14</v>
      </c>
      <c r="B33" s="28" t="s">
        <v>107</v>
      </c>
      <c r="C33" s="24">
        <v>1981</v>
      </c>
      <c r="D33" s="24" t="s">
        <v>68</v>
      </c>
      <c r="E33" s="24" t="s">
        <v>70</v>
      </c>
      <c r="F33" s="24">
        <v>5</v>
      </c>
      <c r="G33" s="24">
        <v>2</v>
      </c>
      <c r="H33" s="27">
        <v>4706.7</v>
      </c>
      <c r="I33" s="27">
        <v>3893</v>
      </c>
      <c r="J33" s="27">
        <v>3893</v>
      </c>
      <c r="K33" s="44">
        <v>90</v>
      </c>
      <c r="L33" s="27">
        <v>150000</v>
      </c>
      <c r="M33" s="45">
        <v>150000</v>
      </c>
      <c r="N33" s="33"/>
      <c r="O33" s="46" t="s">
        <v>102</v>
      </c>
      <c r="P33" s="35" t="s">
        <v>108</v>
      </c>
    </row>
    <row r="34" spans="1:16" s="35" customFormat="1" ht="21" customHeight="1" x14ac:dyDescent="0.25">
      <c r="A34" s="24"/>
      <c r="B34" s="29" t="s">
        <v>26</v>
      </c>
      <c r="C34" s="30" t="s">
        <v>27</v>
      </c>
      <c r="D34" s="30" t="s">
        <v>27</v>
      </c>
      <c r="E34" s="30" t="s">
        <v>27</v>
      </c>
      <c r="F34" s="30" t="s">
        <v>27</v>
      </c>
      <c r="G34" s="30" t="s">
        <v>27</v>
      </c>
      <c r="H34" s="31">
        <v>53900.639999999999</v>
      </c>
      <c r="I34" s="31">
        <v>34099.760000000002</v>
      </c>
      <c r="J34" s="31">
        <v>34099.760000000002</v>
      </c>
      <c r="K34" s="31">
        <f>SUM(K20:K33)</f>
        <v>1189</v>
      </c>
      <c r="L34" s="31">
        <v>164746845.59</v>
      </c>
      <c r="M34" s="31">
        <f t="shared" ref="M34:N34" si="3">SUM(M20:M32)</f>
        <v>164596845.59459999</v>
      </c>
      <c r="N34" s="31">
        <f t="shared" si="3"/>
        <v>0</v>
      </c>
      <c r="O34" s="30" t="s">
        <v>27</v>
      </c>
    </row>
    <row r="35" spans="1:16" s="35" customFormat="1" ht="21" customHeight="1" x14ac:dyDescent="0.25">
      <c r="A35" s="103" t="s">
        <v>92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5"/>
    </row>
    <row r="36" spans="1:16" ht="21" customHeight="1" x14ac:dyDescent="0.25">
      <c r="A36" s="24">
        <v>1</v>
      </c>
      <c r="B36" s="28" t="s">
        <v>56</v>
      </c>
      <c r="C36" s="51">
        <v>1969</v>
      </c>
      <c r="D36" s="51" t="s">
        <v>68</v>
      </c>
      <c r="E36" s="53" t="s">
        <v>70</v>
      </c>
      <c r="F36" s="51">
        <v>5</v>
      </c>
      <c r="G36" s="51">
        <v>4</v>
      </c>
      <c r="H36" s="52">
        <v>4726.8</v>
      </c>
      <c r="I36" s="52">
        <v>2553.04</v>
      </c>
      <c r="J36" s="52">
        <v>2553.04</v>
      </c>
      <c r="K36" s="52">
        <v>99</v>
      </c>
      <c r="L36" s="27">
        <f>SUM(M36:N36)</f>
        <v>16411285</v>
      </c>
      <c r="M36" s="27">
        <f>'2'!C40</f>
        <v>16411285</v>
      </c>
      <c r="N36" s="27">
        <v>0</v>
      </c>
      <c r="O36" s="36">
        <v>14919.35</v>
      </c>
    </row>
    <row r="37" spans="1:16" ht="21" customHeight="1" x14ac:dyDescent="0.25">
      <c r="A37" s="24">
        <v>2</v>
      </c>
      <c r="B37" s="28" t="s">
        <v>53</v>
      </c>
      <c r="C37" s="51">
        <v>1968</v>
      </c>
      <c r="D37" s="51" t="s">
        <v>68</v>
      </c>
      <c r="E37" s="51" t="s">
        <v>70</v>
      </c>
      <c r="F37" s="51">
        <v>5</v>
      </c>
      <c r="G37" s="51">
        <v>8</v>
      </c>
      <c r="H37" s="55">
        <v>11037.13</v>
      </c>
      <c r="I37" s="55">
        <v>6072.26</v>
      </c>
      <c r="J37" s="55">
        <v>6072.26</v>
      </c>
      <c r="K37" s="56">
        <v>235</v>
      </c>
      <c r="L37" s="27">
        <f t="shared" ref="L37:L51" si="4">SUM(M37:N37)</f>
        <v>30405635.300000001</v>
      </c>
      <c r="M37" s="27">
        <f>'2'!C41</f>
        <v>30405635.300000001</v>
      </c>
      <c r="N37" s="27">
        <v>0</v>
      </c>
      <c r="O37" s="36">
        <v>14919.35</v>
      </c>
      <c r="P37" s="22"/>
    </row>
    <row r="38" spans="1:16" ht="21" customHeight="1" x14ac:dyDescent="0.25">
      <c r="A38" s="23">
        <v>3</v>
      </c>
      <c r="B38" s="28" t="s">
        <v>63</v>
      </c>
      <c r="C38" s="24">
        <v>1979</v>
      </c>
      <c r="D38" s="24" t="s">
        <v>68</v>
      </c>
      <c r="E38" s="24" t="s">
        <v>70</v>
      </c>
      <c r="F38" s="24">
        <v>5</v>
      </c>
      <c r="G38" s="24">
        <v>6</v>
      </c>
      <c r="H38" s="18">
        <v>3763.1</v>
      </c>
      <c r="I38" s="18">
        <v>3650.8</v>
      </c>
      <c r="J38" s="18">
        <v>3650.8</v>
      </c>
      <c r="K38" s="26">
        <v>162</v>
      </c>
      <c r="L38" s="27">
        <f t="shared" si="4"/>
        <v>21919362.199999999</v>
      </c>
      <c r="M38" s="27">
        <f>'2'!C42</f>
        <v>21919362.199999999</v>
      </c>
      <c r="N38" s="27">
        <v>0</v>
      </c>
      <c r="O38" s="36">
        <v>19579.599999999999</v>
      </c>
    </row>
    <row r="39" spans="1:16" ht="21" customHeight="1" x14ac:dyDescent="0.25">
      <c r="A39" s="23">
        <v>4</v>
      </c>
      <c r="B39" s="28" t="s">
        <v>64</v>
      </c>
      <c r="C39" s="24">
        <v>1972</v>
      </c>
      <c r="D39" s="24" t="s">
        <v>68</v>
      </c>
      <c r="E39" s="24" t="s">
        <v>70</v>
      </c>
      <c r="F39" s="24">
        <v>5</v>
      </c>
      <c r="G39" s="24">
        <v>6</v>
      </c>
      <c r="H39" s="18">
        <v>5509.11</v>
      </c>
      <c r="I39" s="18">
        <v>3628.42</v>
      </c>
      <c r="J39" s="18">
        <v>3628.42</v>
      </c>
      <c r="K39" s="26">
        <v>160</v>
      </c>
      <c r="L39" s="27">
        <f t="shared" si="4"/>
        <v>25089299.440000001</v>
      </c>
      <c r="M39" s="27">
        <f>'2'!C43</f>
        <v>25089299.440000001</v>
      </c>
      <c r="N39" s="27">
        <v>0</v>
      </c>
      <c r="O39" s="36">
        <v>19579.599999999999</v>
      </c>
    </row>
    <row r="40" spans="1:16" ht="21" customHeight="1" x14ac:dyDescent="0.25">
      <c r="A40" s="24">
        <v>5</v>
      </c>
      <c r="B40" s="28" t="s">
        <v>65</v>
      </c>
      <c r="C40" s="24">
        <v>1981</v>
      </c>
      <c r="D40" s="24" t="s">
        <v>68</v>
      </c>
      <c r="E40" s="24" t="s">
        <v>70</v>
      </c>
      <c r="F40" s="24">
        <v>5</v>
      </c>
      <c r="G40" s="24">
        <v>6</v>
      </c>
      <c r="H40" s="18">
        <v>5514</v>
      </c>
      <c r="I40" s="18">
        <v>5148.8999999999996</v>
      </c>
      <c r="J40" s="18">
        <v>5148.8999999999996</v>
      </c>
      <c r="K40" s="26">
        <v>173</v>
      </c>
      <c r="L40" s="27">
        <f t="shared" si="4"/>
        <v>25204819.079999998</v>
      </c>
      <c r="M40" s="27">
        <f>'2'!C44</f>
        <v>25204819.079999998</v>
      </c>
      <c r="N40" s="27">
        <v>0</v>
      </c>
      <c r="O40" s="36">
        <v>19579.599999999999</v>
      </c>
    </row>
    <row r="41" spans="1:16" ht="21" customHeight="1" x14ac:dyDescent="0.25">
      <c r="A41" s="24">
        <v>6</v>
      </c>
      <c r="B41" s="28" t="s">
        <v>66</v>
      </c>
      <c r="C41" s="24">
        <v>1951</v>
      </c>
      <c r="D41" s="24" t="s">
        <v>68</v>
      </c>
      <c r="E41" s="24" t="s">
        <v>71</v>
      </c>
      <c r="F41" s="24">
        <v>2</v>
      </c>
      <c r="G41" s="24">
        <v>2</v>
      </c>
      <c r="H41" s="18">
        <v>416</v>
      </c>
      <c r="I41" s="18">
        <v>416.5</v>
      </c>
      <c r="J41" s="18">
        <v>416.5</v>
      </c>
      <c r="K41" s="26">
        <v>17</v>
      </c>
      <c r="L41" s="27">
        <f t="shared" si="4"/>
        <v>5967740</v>
      </c>
      <c r="M41" s="27">
        <f>'2'!C45</f>
        <v>5967740</v>
      </c>
      <c r="N41" s="27">
        <v>0</v>
      </c>
      <c r="O41" s="36">
        <v>14919.35</v>
      </c>
    </row>
    <row r="42" spans="1:16" ht="21" customHeight="1" x14ac:dyDescent="0.25">
      <c r="A42" s="23">
        <v>7</v>
      </c>
      <c r="B42" s="28" t="s">
        <v>67</v>
      </c>
      <c r="C42" s="24">
        <v>1948</v>
      </c>
      <c r="D42" s="24" t="s">
        <v>68</v>
      </c>
      <c r="E42" s="24" t="s">
        <v>71</v>
      </c>
      <c r="F42" s="24">
        <v>2</v>
      </c>
      <c r="G42" s="24">
        <v>2</v>
      </c>
      <c r="H42" s="18">
        <v>475.6</v>
      </c>
      <c r="I42" s="18">
        <v>422.7</v>
      </c>
      <c r="J42" s="18">
        <v>422.7</v>
      </c>
      <c r="K42" s="26">
        <v>14</v>
      </c>
      <c r="L42" s="27">
        <f t="shared" si="4"/>
        <v>5967740</v>
      </c>
      <c r="M42" s="27">
        <f>'2'!C46</f>
        <v>5967740</v>
      </c>
      <c r="N42" s="27">
        <v>0</v>
      </c>
      <c r="O42" s="36">
        <v>14919.35</v>
      </c>
    </row>
    <row r="43" spans="1:16" ht="21" customHeight="1" x14ac:dyDescent="0.25">
      <c r="A43" s="23">
        <v>8</v>
      </c>
      <c r="B43" s="28" t="s">
        <v>59</v>
      </c>
      <c r="C43" s="24">
        <v>1961</v>
      </c>
      <c r="D43" s="24" t="s">
        <v>68</v>
      </c>
      <c r="E43" s="24" t="s">
        <v>70</v>
      </c>
      <c r="F43" s="24">
        <v>3</v>
      </c>
      <c r="G43" s="24">
        <v>2</v>
      </c>
      <c r="H43" s="18">
        <v>1693.49</v>
      </c>
      <c r="I43" s="18">
        <v>1257.83</v>
      </c>
      <c r="J43" s="18">
        <v>1257.83</v>
      </c>
      <c r="K43" s="26">
        <v>47</v>
      </c>
      <c r="L43" s="27">
        <f t="shared" si="4"/>
        <v>11487899.5</v>
      </c>
      <c r="M43" s="27">
        <f>'2'!C47</f>
        <v>11487899.5</v>
      </c>
      <c r="N43" s="27">
        <v>0</v>
      </c>
      <c r="O43" s="36">
        <v>14919.35</v>
      </c>
    </row>
    <row r="44" spans="1:16" ht="21" customHeight="1" x14ac:dyDescent="0.25">
      <c r="A44" s="24">
        <v>9</v>
      </c>
      <c r="B44" s="28" t="s">
        <v>60</v>
      </c>
      <c r="C44" s="24">
        <v>1965</v>
      </c>
      <c r="D44" s="24" t="s">
        <v>68</v>
      </c>
      <c r="E44" s="24" t="s">
        <v>70</v>
      </c>
      <c r="F44" s="24">
        <v>5</v>
      </c>
      <c r="G44" s="24">
        <v>2</v>
      </c>
      <c r="H44" s="18">
        <v>1678.07</v>
      </c>
      <c r="I44" s="18">
        <v>1282.47</v>
      </c>
      <c r="J44" s="18">
        <v>1282.47</v>
      </c>
      <c r="K44" s="26">
        <v>53</v>
      </c>
      <c r="L44" s="27">
        <f t="shared" si="4"/>
        <v>11487899.5</v>
      </c>
      <c r="M44" s="27">
        <f>'2'!C48</f>
        <v>11487899.5</v>
      </c>
      <c r="N44" s="27">
        <v>0</v>
      </c>
      <c r="O44" s="36">
        <v>14919.35</v>
      </c>
    </row>
    <row r="45" spans="1:16" ht="21" customHeight="1" x14ac:dyDescent="0.25">
      <c r="A45" s="24">
        <v>10</v>
      </c>
      <c r="B45" s="28" t="s">
        <v>58</v>
      </c>
      <c r="C45" s="24">
        <v>1967</v>
      </c>
      <c r="D45" s="24" t="s">
        <v>68</v>
      </c>
      <c r="E45" s="24" t="s">
        <v>70</v>
      </c>
      <c r="F45" s="24">
        <v>5</v>
      </c>
      <c r="G45" s="24">
        <v>3</v>
      </c>
      <c r="H45" s="18">
        <v>3323.31</v>
      </c>
      <c r="I45" s="18">
        <v>2369.83</v>
      </c>
      <c r="J45" s="18">
        <v>2369.83</v>
      </c>
      <c r="K45" s="26">
        <v>95</v>
      </c>
      <c r="L45" s="27">
        <f t="shared" si="4"/>
        <v>14770156.5</v>
      </c>
      <c r="M45" s="27">
        <f>'2'!C49</f>
        <v>14770156.5</v>
      </c>
      <c r="N45" s="27">
        <v>0</v>
      </c>
      <c r="O45" s="36">
        <v>14919.35</v>
      </c>
    </row>
    <row r="46" spans="1:16" ht="21" customHeight="1" x14ac:dyDescent="0.25">
      <c r="A46" s="23">
        <v>11</v>
      </c>
      <c r="B46" s="28" t="s">
        <v>61</v>
      </c>
      <c r="C46" s="24">
        <v>1966</v>
      </c>
      <c r="D46" s="24" t="s">
        <v>68</v>
      </c>
      <c r="E46" s="24" t="s">
        <v>70</v>
      </c>
      <c r="F46" s="24">
        <v>5</v>
      </c>
      <c r="G46" s="24">
        <v>2</v>
      </c>
      <c r="H46" s="18">
        <v>1755.7</v>
      </c>
      <c r="I46" s="18">
        <v>1350.5</v>
      </c>
      <c r="J46" s="18">
        <v>1350.5</v>
      </c>
      <c r="K46" s="26">
        <v>51</v>
      </c>
      <c r="L46" s="27">
        <f t="shared" si="4"/>
        <v>11487899.5</v>
      </c>
      <c r="M46" s="27">
        <f>'2'!C50</f>
        <v>11487899.5</v>
      </c>
      <c r="N46" s="27">
        <v>0</v>
      </c>
      <c r="O46" s="36">
        <v>14919.35</v>
      </c>
    </row>
    <row r="47" spans="1:16" ht="21" customHeight="1" x14ac:dyDescent="0.25">
      <c r="A47" s="23">
        <v>12</v>
      </c>
      <c r="B47" s="28" t="s">
        <v>72</v>
      </c>
      <c r="C47" s="24">
        <v>1971</v>
      </c>
      <c r="D47" s="24" t="s">
        <v>68</v>
      </c>
      <c r="E47" s="24" t="s">
        <v>70</v>
      </c>
      <c r="F47" s="24">
        <v>5</v>
      </c>
      <c r="G47" s="24">
        <v>4</v>
      </c>
      <c r="H47" s="18">
        <v>4205.7</v>
      </c>
      <c r="I47" s="18">
        <v>2551.5</v>
      </c>
      <c r="J47" s="18">
        <v>2551.5</v>
      </c>
      <c r="K47" s="26">
        <v>92</v>
      </c>
      <c r="L47" s="27">
        <f t="shared" si="4"/>
        <v>19579600</v>
      </c>
      <c r="M47" s="27">
        <f>'2'!C51</f>
        <v>19579600</v>
      </c>
      <c r="N47" s="27">
        <v>0</v>
      </c>
      <c r="O47" s="36">
        <v>19579.599999999999</v>
      </c>
    </row>
    <row r="48" spans="1:16" s="43" customFormat="1" ht="21" customHeight="1" x14ac:dyDescent="0.25">
      <c r="A48" s="24">
        <v>13</v>
      </c>
      <c r="B48" s="28" t="s">
        <v>94</v>
      </c>
      <c r="C48" s="24">
        <v>1964</v>
      </c>
      <c r="D48" s="24" t="s">
        <v>68</v>
      </c>
      <c r="E48" s="24" t="s">
        <v>70</v>
      </c>
      <c r="F48" s="24">
        <v>5</v>
      </c>
      <c r="G48" s="24">
        <v>3</v>
      </c>
      <c r="H48" s="18">
        <v>2752.62</v>
      </c>
      <c r="I48" s="18">
        <v>1507.62</v>
      </c>
      <c r="J48" s="18">
        <v>1507.62</v>
      </c>
      <c r="K48" s="26">
        <v>53</v>
      </c>
      <c r="L48" s="27">
        <f t="shared" si="4"/>
        <v>14514617.909599997</v>
      </c>
      <c r="M48" s="27">
        <f>'2'!C52</f>
        <v>14514617.909599997</v>
      </c>
      <c r="N48" s="27">
        <v>0</v>
      </c>
      <c r="O48" s="27">
        <f>'2'!M39</f>
        <v>14919.35</v>
      </c>
    </row>
    <row r="49" spans="1:17" s="35" customFormat="1" ht="21" customHeight="1" x14ac:dyDescent="0.25">
      <c r="A49" s="24">
        <v>14</v>
      </c>
      <c r="B49" s="28" t="s">
        <v>96</v>
      </c>
      <c r="C49" s="24">
        <v>1964</v>
      </c>
      <c r="D49" s="24" t="s">
        <v>68</v>
      </c>
      <c r="E49" s="23" t="s">
        <v>70</v>
      </c>
      <c r="F49" s="24">
        <v>4</v>
      </c>
      <c r="G49" s="24">
        <v>2</v>
      </c>
      <c r="H49" s="27">
        <v>1755.7</v>
      </c>
      <c r="I49" s="27">
        <v>944.7</v>
      </c>
      <c r="J49" s="27">
        <v>944.7</v>
      </c>
      <c r="K49" s="24">
        <v>34</v>
      </c>
      <c r="L49" s="27">
        <f t="shared" si="4"/>
        <v>5425931.6850000005</v>
      </c>
      <c r="M49" s="27">
        <f>'2'!C53</f>
        <v>5425931.6850000005</v>
      </c>
      <c r="N49" s="27">
        <v>0</v>
      </c>
      <c r="O49" s="27">
        <f>SUM('2'!D38:D39,'2'!E38:E39,'2'!G38:G39)</f>
        <v>5743.55</v>
      </c>
    </row>
    <row r="50" spans="1:17" s="35" customFormat="1" ht="21" customHeight="1" x14ac:dyDescent="0.25">
      <c r="A50" s="24">
        <f>A49+1</f>
        <v>15</v>
      </c>
      <c r="B50" s="28" t="s">
        <v>97</v>
      </c>
      <c r="C50" s="24">
        <v>1978</v>
      </c>
      <c r="D50" s="24" t="s">
        <v>68</v>
      </c>
      <c r="E50" s="24" t="s">
        <v>70</v>
      </c>
      <c r="F50" s="24">
        <v>2</v>
      </c>
      <c r="G50" s="24">
        <v>3</v>
      </c>
      <c r="H50" s="27">
        <v>1027.8</v>
      </c>
      <c r="I50" s="27">
        <v>910.8</v>
      </c>
      <c r="J50" s="27">
        <v>910.8</v>
      </c>
      <c r="K50" s="44">
        <v>25</v>
      </c>
      <c r="L50" s="27">
        <f t="shared" si="4"/>
        <v>9370433.4528749995</v>
      </c>
      <c r="M50" s="27">
        <f>'2'!C54</f>
        <v>9370433.4528749995</v>
      </c>
      <c r="N50" s="27">
        <v>0</v>
      </c>
      <c r="O50" s="27">
        <v>14919.35</v>
      </c>
    </row>
    <row r="51" spans="1:17" s="35" customFormat="1" ht="21" customHeight="1" x14ac:dyDescent="0.25">
      <c r="A51" s="24">
        <f t="shared" ref="A51:A63" si="5">A50+1</f>
        <v>16</v>
      </c>
      <c r="B51" s="28" t="s">
        <v>109</v>
      </c>
      <c r="C51" s="24">
        <v>1981</v>
      </c>
      <c r="D51" s="24" t="s">
        <v>68</v>
      </c>
      <c r="E51" s="99" t="s">
        <v>70</v>
      </c>
      <c r="F51" s="24">
        <v>5</v>
      </c>
      <c r="G51" s="24">
        <v>2</v>
      </c>
      <c r="H51" s="27">
        <v>4706.7</v>
      </c>
      <c r="I51" s="27">
        <v>3893</v>
      </c>
      <c r="J51" s="27">
        <v>3893</v>
      </c>
      <c r="K51" s="24">
        <v>90</v>
      </c>
      <c r="L51" s="27">
        <f t="shared" si="4"/>
        <v>17219866.607999995</v>
      </c>
      <c r="M51" s="27">
        <f>'2'!C55</f>
        <v>17219866.607999995</v>
      </c>
      <c r="N51" s="27">
        <v>0</v>
      </c>
      <c r="O51" s="27">
        <v>19579.599999999999</v>
      </c>
    </row>
    <row r="52" spans="1:17" s="35" customFormat="1" ht="21" customHeight="1" x14ac:dyDescent="0.25">
      <c r="A52" s="24">
        <f t="shared" si="5"/>
        <v>17</v>
      </c>
      <c r="B52" s="28" t="s">
        <v>111</v>
      </c>
      <c r="C52" s="24">
        <v>1972</v>
      </c>
      <c r="D52" s="24" t="s">
        <v>68</v>
      </c>
      <c r="E52" s="99" t="s">
        <v>70</v>
      </c>
      <c r="F52" s="24">
        <v>5</v>
      </c>
      <c r="G52" s="24">
        <v>4</v>
      </c>
      <c r="H52" s="27">
        <v>3221.74</v>
      </c>
      <c r="I52" s="27">
        <v>3221.74</v>
      </c>
      <c r="J52" s="27">
        <v>3221.74</v>
      </c>
      <c r="K52" s="24">
        <v>119</v>
      </c>
      <c r="L52" s="27">
        <f>SUM(M52:N52)</f>
        <v>59485404.173600003</v>
      </c>
      <c r="M52" s="27">
        <f>'2'!C56</f>
        <v>59485404.173600003</v>
      </c>
      <c r="N52" s="27">
        <v>0</v>
      </c>
      <c r="O52" s="27">
        <v>36497.86</v>
      </c>
      <c r="P52" s="100">
        <v>2026</v>
      </c>
      <c r="Q52" s="35" t="s">
        <v>126</v>
      </c>
    </row>
    <row r="53" spans="1:17" s="35" customFormat="1" ht="21" customHeight="1" x14ac:dyDescent="0.25">
      <c r="A53" s="24">
        <f t="shared" si="5"/>
        <v>18</v>
      </c>
      <c r="B53" s="28" t="s">
        <v>113</v>
      </c>
      <c r="C53" s="24">
        <v>1968</v>
      </c>
      <c r="D53" s="24" t="s">
        <v>68</v>
      </c>
      <c r="E53" s="99" t="s">
        <v>70</v>
      </c>
      <c r="F53" s="24">
        <v>5</v>
      </c>
      <c r="G53" s="24">
        <v>4</v>
      </c>
      <c r="H53" s="27">
        <v>3183.03</v>
      </c>
      <c r="I53" s="27">
        <v>3183.03</v>
      </c>
      <c r="J53" s="27">
        <v>3183.03</v>
      </c>
      <c r="K53" s="24">
        <v>120</v>
      </c>
      <c r="L53" s="27">
        <f t="shared" ref="L53:L64" si="6">SUM(M53:N53)</f>
        <v>52665318.812200002</v>
      </c>
      <c r="M53" s="27">
        <f>'2'!C57</f>
        <v>52665318.812200002</v>
      </c>
      <c r="N53" s="27">
        <v>0</v>
      </c>
      <c r="O53" s="27">
        <v>36497.86</v>
      </c>
      <c r="P53" s="101" t="s">
        <v>74</v>
      </c>
      <c r="Q53" s="35" t="s">
        <v>127</v>
      </c>
    </row>
    <row r="54" spans="1:17" s="35" customFormat="1" ht="21" customHeight="1" x14ac:dyDescent="0.25">
      <c r="A54" s="24">
        <f t="shared" si="5"/>
        <v>19</v>
      </c>
      <c r="B54" s="28" t="s">
        <v>114</v>
      </c>
      <c r="C54" s="24">
        <v>1973</v>
      </c>
      <c r="D54" s="24" t="s">
        <v>68</v>
      </c>
      <c r="E54" s="99" t="s">
        <v>70</v>
      </c>
      <c r="F54" s="24">
        <v>5</v>
      </c>
      <c r="G54" s="24">
        <v>6</v>
      </c>
      <c r="H54" s="27">
        <v>5473.6</v>
      </c>
      <c r="I54" s="27">
        <v>5453.26</v>
      </c>
      <c r="J54" s="27">
        <v>5453.26</v>
      </c>
      <c r="K54" s="24">
        <v>170</v>
      </c>
      <c r="L54" s="27">
        <f t="shared" si="6"/>
        <v>85288139.827399999</v>
      </c>
      <c r="M54" s="27">
        <f>'2'!C58</f>
        <v>85288139.827399999</v>
      </c>
      <c r="N54" s="27">
        <v>0</v>
      </c>
      <c r="O54" s="27">
        <v>36497.86</v>
      </c>
      <c r="P54" s="101" t="s">
        <v>74</v>
      </c>
      <c r="Q54" s="35" t="s">
        <v>127</v>
      </c>
    </row>
    <row r="55" spans="1:17" s="35" customFormat="1" ht="21" customHeight="1" x14ac:dyDescent="0.25">
      <c r="A55" s="24">
        <f t="shared" si="5"/>
        <v>20</v>
      </c>
      <c r="B55" s="28" t="s">
        <v>115</v>
      </c>
      <c r="C55" s="24">
        <v>1964</v>
      </c>
      <c r="D55" s="24" t="s">
        <v>68</v>
      </c>
      <c r="E55" s="99" t="s">
        <v>70</v>
      </c>
      <c r="F55" s="24">
        <v>4</v>
      </c>
      <c r="G55" s="24">
        <v>3</v>
      </c>
      <c r="H55" s="27">
        <v>2187.5</v>
      </c>
      <c r="I55" s="27">
        <v>2046.1</v>
      </c>
      <c r="J55" s="27">
        <v>2046.1</v>
      </c>
      <c r="K55" s="24">
        <v>69</v>
      </c>
      <c r="L55" s="27">
        <f t="shared" si="6"/>
        <v>40836853.544</v>
      </c>
      <c r="M55" s="27">
        <f>'2'!C59</f>
        <v>40836853.544</v>
      </c>
      <c r="N55" s="27">
        <v>0</v>
      </c>
      <c r="O55" s="27">
        <v>36497.86</v>
      </c>
      <c r="P55" s="101" t="s">
        <v>74</v>
      </c>
      <c r="Q55" s="35" t="s">
        <v>127</v>
      </c>
    </row>
    <row r="56" spans="1:17" s="35" customFormat="1" ht="21" customHeight="1" x14ac:dyDescent="0.25">
      <c r="A56" s="24">
        <f t="shared" si="5"/>
        <v>21</v>
      </c>
      <c r="B56" s="28" t="s">
        <v>116</v>
      </c>
      <c r="C56" s="24">
        <v>1964</v>
      </c>
      <c r="D56" s="24" t="s">
        <v>68</v>
      </c>
      <c r="E56" s="99" t="s">
        <v>70</v>
      </c>
      <c r="F56" s="24">
        <v>4</v>
      </c>
      <c r="G56" s="24">
        <v>3</v>
      </c>
      <c r="H56" s="27">
        <v>2340.1999999999998</v>
      </c>
      <c r="I56" s="27">
        <v>1812.2</v>
      </c>
      <c r="J56" s="27">
        <v>1812.2</v>
      </c>
      <c r="K56" s="24">
        <v>69</v>
      </c>
      <c r="L56" s="27">
        <f t="shared" si="6"/>
        <v>37892009.357999995</v>
      </c>
      <c r="M56" s="27">
        <f>'2'!C60</f>
        <v>37892009.357999995</v>
      </c>
      <c r="N56" s="27">
        <v>0</v>
      </c>
      <c r="O56" s="27">
        <v>36497.86</v>
      </c>
      <c r="P56" s="101" t="s">
        <v>74</v>
      </c>
      <c r="Q56" s="35" t="s">
        <v>127</v>
      </c>
    </row>
    <row r="57" spans="1:17" s="35" customFormat="1" ht="21" customHeight="1" x14ac:dyDescent="0.25">
      <c r="A57" s="24">
        <f t="shared" si="5"/>
        <v>22</v>
      </c>
      <c r="B57" s="28" t="s">
        <v>117</v>
      </c>
      <c r="C57" s="24">
        <v>1969</v>
      </c>
      <c r="D57" s="24" t="s">
        <v>68</v>
      </c>
      <c r="E57" s="99" t="s">
        <v>70</v>
      </c>
      <c r="F57" s="24">
        <v>5</v>
      </c>
      <c r="G57" s="24">
        <v>4</v>
      </c>
      <c r="H57" s="27">
        <v>3386.65</v>
      </c>
      <c r="I57" s="27">
        <v>3349.6</v>
      </c>
      <c r="J57" s="27">
        <v>3349.6</v>
      </c>
      <c r="K57" s="24">
        <v>125</v>
      </c>
      <c r="L57" s="27">
        <f t="shared" si="6"/>
        <v>57184753.419</v>
      </c>
      <c r="M57" s="27">
        <f>'2'!C61</f>
        <v>57184753.419</v>
      </c>
      <c r="N57" s="27">
        <v>0</v>
      </c>
      <c r="O57" s="27">
        <v>36497.86</v>
      </c>
      <c r="P57" s="101" t="s">
        <v>74</v>
      </c>
      <c r="Q57" s="35" t="s">
        <v>127</v>
      </c>
    </row>
    <row r="58" spans="1:17" s="35" customFormat="1" ht="21" customHeight="1" x14ac:dyDescent="0.25">
      <c r="A58" s="24">
        <f t="shared" si="5"/>
        <v>23</v>
      </c>
      <c r="B58" s="28" t="s">
        <v>118</v>
      </c>
      <c r="C58" s="24">
        <v>1963</v>
      </c>
      <c r="D58" s="24" t="s">
        <v>68</v>
      </c>
      <c r="E58" s="99" t="s">
        <v>70</v>
      </c>
      <c r="F58" s="24">
        <v>4</v>
      </c>
      <c r="G58" s="24">
        <v>2</v>
      </c>
      <c r="H58" s="27">
        <v>1018.2</v>
      </c>
      <c r="I58" s="27">
        <v>974.66</v>
      </c>
      <c r="J58" s="27">
        <v>974.66</v>
      </c>
      <c r="K58" s="24">
        <v>25</v>
      </c>
      <c r="L58" s="27">
        <f t="shared" si="6"/>
        <v>27589792.9034</v>
      </c>
      <c r="M58" s="27">
        <f>'2'!C62</f>
        <v>27589792.9034</v>
      </c>
      <c r="N58" s="27">
        <v>0</v>
      </c>
      <c r="O58" s="27">
        <v>36497.86</v>
      </c>
      <c r="P58" s="101" t="s">
        <v>74</v>
      </c>
      <c r="Q58" s="35" t="s">
        <v>127</v>
      </c>
    </row>
    <row r="59" spans="1:17" s="35" customFormat="1" ht="21" customHeight="1" x14ac:dyDescent="0.25">
      <c r="A59" s="24">
        <f t="shared" si="5"/>
        <v>24</v>
      </c>
      <c r="B59" s="28" t="s">
        <v>122</v>
      </c>
      <c r="C59" s="24">
        <v>1969</v>
      </c>
      <c r="D59" s="24" t="s">
        <v>68</v>
      </c>
      <c r="E59" s="99" t="s">
        <v>70</v>
      </c>
      <c r="F59" s="24">
        <v>5</v>
      </c>
      <c r="G59" s="24">
        <v>4</v>
      </c>
      <c r="H59" s="27">
        <v>3188.69</v>
      </c>
      <c r="I59" s="27">
        <v>3188.69</v>
      </c>
      <c r="J59" s="27">
        <v>3188.69</v>
      </c>
      <c r="K59" s="24">
        <v>130</v>
      </c>
      <c r="L59" s="27">
        <f t="shared" si="6"/>
        <v>54694883.405600011</v>
      </c>
      <c r="M59" s="27">
        <f>'2'!C63</f>
        <v>54694883.405600011</v>
      </c>
      <c r="N59" s="27">
        <v>0</v>
      </c>
      <c r="O59" s="27">
        <v>36497.86</v>
      </c>
      <c r="P59" s="101" t="s">
        <v>74</v>
      </c>
      <c r="Q59" s="35" t="s">
        <v>127</v>
      </c>
    </row>
    <row r="60" spans="1:17" s="35" customFormat="1" ht="21" customHeight="1" x14ac:dyDescent="0.25">
      <c r="A60" s="24">
        <f t="shared" si="5"/>
        <v>25</v>
      </c>
      <c r="B60" s="28" t="s">
        <v>123</v>
      </c>
      <c r="C60" s="24">
        <v>1969</v>
      </c>
      <c r="D60" s="24" t="s">
        <v>68</v>
      </c>
      <c r="E60" s="99" t="s">
        <v>70</v>
      </c>
      <c r="F60" s="24">
        <v>5</v>
      </c>
      <c r="G60" s="24">
        <v>4</v>
      </c>
      <c r="H60" s="27">
        <v>3175.54</v>
      </c>
      <c r="I60" s="27">
        <v>3175.54</v>
      </c>
      <c r="J60" s="27">
        <v>3175.54</v>
      </c>
      <c r="K60" s="24">
        <v>126</v>
      </c>
      <c r="L60" s="27">
        <f t="shared" si="6"/>
        <v>53653211.589599997</v>
      </c>
      <c r="M60" s="27">
        <f>'2'!C64</f>
        <v>53653211.589599997</v>
      </c>
      <c r="N60" s="27">
        <v>0</v>
      </c>
      <c r="O60" s="27">
        <v>35572.46</v>
      </c>
      <c r="P60" s="101" t="s">
        <v>74</v>
      </c>
      <c r="Q60" s="35" t="s">
        <v>127</v>
      </c>
    </row>
    <row r="61" spans="1:17" s="35" customFormat="1" ht="21" customHeight="1" x14ac:dyDescent="0.25">
      <c r="A61" s="24">
        <f t="shared" si="5"/>
        <v>26</v>
      </c>
      <c r="B61" s="28" t="s">
        <v>124</v>
      </c>
      <c r="C61" s="24">
        <v>1970</v>
      </c>
      <c r="D61" s="24" t="s">
        <v>68</v>
      </c>
      <c r="E61" s="99" t="s">
        <v>70</v>
      </c>
      <c r="F61" s="24">
        <v>5</v>
      </c>
      <c r="G61" s="24">
        <v>8</v>
      </c>
      <c r="H61" s="27">
        <v>6581.9</v>
      </c>
      <c r="I61" s="27">
        <v>6290.92</v>
      </c>
      <c r="J61" s="27">
        <v>6290.92</v>
      </c>
      <c r="K61" s="24">
        <v>215</v>
      </c>
      <c r="L61" s="27">
        <f t="shared" si="6"/>
        <v>105173182.9858</v>
      </c>
      <c r="M61" s="27">
        <f>'2'!C65</f>
        <v>105173182.9858</v>
      </c>
      <c r="N61" s="27">
        <v>0</v>
      </c>
      <c r="O61" s="27">
        <v>36497.86</v>
      </c>
      <c r="P61" s="101" t="s">
        <v>74</v>
      </c>
      <c r="Q61" s="35" t="s">
        <v>127</v>
      </c>
    </row>
    <row r="62" spans="1:17" s="35" customFormat="1" ht="21" customHeight="1" x14ac:dyDescent="0.25">
      <c r="A62" s="24">
        <f t="shared" si="5"/>
        <v>27</v>
      </c>
      <c r="B62" s="28" t="s">
        <v>125</v>
      </c>
      <c r="C62" s="24">
        <v>1967</v>
      </c>
      <c r="D62" s="24" t="s">
        <v>68</v>
      </c>
      <c r="E62" s="99" t="s">
        <v>70</v>
      </c>
      <c r="F62" s="24">
        <v>5</v>
      </c>
      <c r="G62" s="24">
        <v>3</v>
      </c>
      <c r="H62" s="27">
        <v>2710.5</v>
      </c>
      <c r="I62" s="27">
        <v>2532.86</v>
      </c>
      <c r="J62" s="27">
        <v>2532.86</v>
      </c>
      <c r="K62" s="24">
        <v>110</v>
      </c>
      <c r="L62" s="27">
        <f t="shared" si="6"/>
        <v>43085419.501400001</v>
      </c>
      <c r="M62" s="27">
        <f>'2'!C66</f>
        <v>43085419.501400001</v>
      </c>
      <c r="N62" s="27">
        <v>0</v>
      </c>
      <c r="O62" s="27">
        <v>36497.86</v>
      </c>
      <c r="P62" s="101" t="s">
        <v>74</v>
      </c>
      <c r="Q62" s="35" t="s">
        <v>127</v>
      </c>
    </row>
    <row r="63" spans="1:17" s="35" customFormat="1" ht="21" customHeight="1" x14ac:dyDescent="0.25">
      <c r="A63" s="24">
        <f t="shared" si="5"/>
        <v>28</v>
      </c>
      <c r="B63" s="28" t="s">
        <v>119</v>
      </c>
      <c r="C63" s="24">
        <v>1974</v>
      </c>
      <c r="D63" s="24" t="s">
        <v>68</v>
      </c>
      <c r="E63" s="99" t="s">
        <v>70</v>
      </c>
      <c r="F63" s="24">
        <v>5</v>
      </c>
      <c r="G63" s="24">
        <v>8</v>
      </c>
      <c r="H63" s="27">
        <v>8090.02</v>
      </c>
      <c r="I63" s="27">
        <v>6433.76</v>
      </c>
      <c r="J63" s="27">
        <v>6433.76</v>
      </c>
      <c r="K63" s="24">
        <v>208</v>
      </c>
      <c r="L63" s="27">
        <f t="shared" si="6"/>
        <v>98633069.367399991</v>
      </c>
      <c r="M63" s="27">
        <f>'2'!C67</f>
        <v>98633069.367399991</v>
      </c>
      <c r="N63" s="27">
        <v>0</v>
      </c>
      <c r="O63" s="27">
        <v>36497.86</v>
      </c>
      <c r="P63" s="101" t="s">
        <v>74</v>
      </c>
      <c r="Q63" s="35" t="s">
        <v>128</v>
      </c>
    </row>
    <row r="64" spans="1:17" s="35" customFormat="1" ht="21" customHeight="1" x14ac:dyDescent="0.25">
      <c r="A64" s="24">
        <v>29</v>
      </c>
      <c r="B64" s="28" t="s">
        <v>130</v>
      </c>
      <c r="C64" s="24">
        <v>1960</v>
      </c>
      <c r="D64" s="24" t="s">
        <v>68</v>
      </c>
      <c r="E64" s="99" t="s">
        <v>70</v>
      </c>
      <c r="F64" s="24">
        <v>3</v>
      </c>
      <c r="G64" s="24">
        <v>3</v>
      </c>
      <c r="H64" s="27">
        <v>1510</v>
      </c>
      <c r="I64" s="27">
        <v>1508.2</v>
      </c>
      <c r="J64" s="27">
        <v>1508.2</v>
      </c>
      <c r="K64" s="24">
        <v>53</v>
      </c>
      <c r="L64" s="27">
        <f t="shared" si="6"/>
        <v>28229818.248499997</v>
      </c>
      <c r="M64" s="27">
        <f>'2'!C68</f>
        <v>28229818.248499997</v>
      </c>
      <c r="N64" s="27"/>
      <c r="O64" s="27">
        <v>35572.46</v>
      </c>
      <c r="P64" s="102">
        <v>2023</v>
      </c>
    </row>
    <row r="65" spans="1:15" s="35" customFormat="1" ht="21" customHeight="1" x14ac:dyDescent="0.25">
      <c r="A65" s="24"/>
      <c r="B65" s="29" t="s">
        <v>26</v>
      </c>
      <c r="C65" s="30" t="s">
        <v>27</v>
      </c>
      <c r="D65" s="30" t="s">
        <v>27</v>
      </c>
      <c r="E65" s="30" t="s">
        <v>27</v>
      </c>
      <c r="F65" s="30" t="s">
        <v>27</v>
      </c>
      <c r="G65" s="30" t="s">
        <v>27</v>
      </c>
      <c r="H65" s="31">
        <f t="shared" ref="H65:M65" si="7">SUM(H36:H64)</f>
        <v>100408.39999999997</v>
      </c>
      <c r="I65" s="31">
        <f t="shared" si="7"/>
        <v>81131.429999999993</v>
      </c>
      <c r="J65" s="31">
        <f t="shared" si="7"/>
        <v>81131.429999999993</v>
      </c>
      <c r="K65" s="31">
        <f t="shared" si="7"/>
        <v>2939</v>
      </c>
      <c r="L65" s="31">
        <f t="shared" si="7"/>
        <v>990722042.81137502</v>
      </c>
      <c r="M65" s="31">
        <f t="shared" si="7"/>
        <v>990722042.81137502</v>
      </c>
      <c r="N65" s="31">
        <f>SUM(N37:N50)</f>
        <v>0</v>
      </c>
      <c r="O65" s="30" t="s">
        <v>27</v>
      </c>
    </row>
    <row r="66" spans="1:15" ht="24.75" customHeight="1" x14ac:dyDescent="0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</row>
    <row r="67" spans="1:15" ht="24" customHeight="1" x14ac:dyDescent="0.25"/>
    <row r="68" spans="1:15" s="13" customFormat="1" ht="29.25" customHeight="1" x14ac:dyDescent="0.25">
      <c r="A68" s="14"/>
      <c r="B68" s="9"/>
      <c r="C68" s="14"/>
      <c r="D68" s="14"/>
      <c r="E68" s="14"/>
      <c r="F68" s="14"/>
      <c r="G68" s="14"/>
      <c r="H68" s="8"/>
      <c r="I68" s="8"/>
      <c r="J68" s="8"/>
      <c r="K68" s="8"/>
      <c r="L68" s="15"/>
      <c r="M68" s="15"/>
      <c r="N68" s="15"/>
      <c r="O68" s="16"/>
    </row>
    <row r="69" spans="1:15" ht="28.5" customHeight="1" x14ac:dyDescent="0.25"/>
    <row r="70" spans="1:15" ht="28.5" customHeight="1" x14ac:dyDescent="0.25"/>
    <row r="71" spans="1:15" ht="28.5" customHeight="1" x14ac:dyDescent="0.25"/>
    <row r="72" spans="1:15" ht="28.5" customHeight="1" x14ac:dyDescent="0.25"/>
    <row r="73" spans="1:15" ht="28.5" customHeight="1" x14ac:dyDescent="0.25"/>
    <row r="74" spans="1:15" ht="28.5" customHeight="1" x14ac:dyDescent="0.25"/>
    <row r="75" spans="1:15" s="13" customFormat="1" ht="27.75" customHeight="1" x14ac:dyDescent="0.25">
      <c r="A75" s="14"/>
      <c r="B75" s="9"/>
      <c r="C75" s="14"/>
      <c r="D75" s="14"/>
      <c r="E75" s="14"/>
      <c r="F75" s="14"/>
      <c r="G75" s="14"/>
      <c r="H75" s="8"/>
      <c r="I75" s="8"/>
      <c r="J75" s="8"/>
      <c r="K75" s="8"/>
      <c r="L75" s="15"/>
      <c r="M75" s="15"/>
      <c r="N75" s="15"/>
      <c r="O75" s="16"/>
    </row>
    <row r="76" spans="1:15" ht="23.25" customHeight="1" x14ac:dyDescent="0.25"/>
  </sheetData>
  <mergeCells count="23">
    <mergeCell ref="A2:O2"/>
    <mergeCell ref="A3:O3"/>
    <mergeCell ref="L4:N4"/>
    <mergeCell ref="M5:N5"/>
    <mergeCell ref="A9:O9"/>
    <mergeCell ref="A4:A7"/>
    <mergeCell ref="B4:B7"/>
    <mergeCell ref="A19:O19"/>
    <mergeCell ref="A35:O35"/>
    <mergeCell ref="L1:O1"/>
    <mergeCell ref="C5:C7"/>
    <mergeCell ref="D5:D7"/>
    <mergeCell ref="I5:I6"/>
    <mergeCell ref="J5:J6"/>
    <mergeCell ref="C4:D4"/>
    <mergeCell ref="E4:E7"/>
    <mergeCell ref="F4:F7"/>
    <mergeCell ref="G4:G7"/>
    <mergeCell ref="H4:H6"/>
    <mergeCell ref="O4:O6"/>
    <mergeCell ref="I4:J4"/>
    <mergeCell ref="K4:K6"/>
    <mergeCell ref="L5:L6"/>
  </mergeCells>
  <pageMargins left="0.25" right="0.25" top="0.75" bottom="0.75" header="0.3" footer="0.3"/>
  <pageSetup paperSize="9" scale="38" fitToHeight="0" orientation="landscape" r:id="rId1"/>
  <rowBreaks count="1" manualBreakCount="1">
    <brk id="34" max="1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U83"/>
  <sheetViews>
    <sheetView view="pageBreakPreview" zoomScale="60" zoomScaleNormal="70" workbookViewId="0">
      <pane xSplit="2" ySplit="5" topLeftCell="C51" activePane="bottomRight" state="frozen"/>
      <selection pane="topRight" activeCell="C1" sqref="C1"/>
      <selection pane="bottomLeft" activeCell="A6" sqref="A6"/>
      <selection pane="bottomRight" activeCell="R3" sqref="R3:S4"/>
    </sheetView>
  </sheetViews>
  <sheetFormatPr defaultColWidth="9.140625" defaultRowHeight="15" x14ac:dyDescent="0.25"/>
  <cols>
    <col min="1" max="1" width="6.28515625" style="60" customWidth="1"/>
    <col min="2" max="2" width="55.85546875" style="60" customWidth="1"/>
    <col min="3" max="3" width="16.85546875" style="60" customWidth="1"/>
    <col min="4" max="4" width="16.140625" style="60" customWidth="1"/>
    <col min="5" max="5" width="20.85546875" style="60" customWidth="1"/>
    <col min="6" max="11" width="16.140625" style="60" customWidth="1"/>
    <col min="12" max="12" width="22.28515625" style="60" customWidth="1"/>
    <col min="13" max="13" width="17.140625" style="60" customWidth="1"/>
    <col min="14" max="16" width="16.140625" style="60" customWidth="1"/>
    <col min="17" max="17" width="19" style="60" customWidth="1"/>
    <col min="18" max="19" width="16.140625" style="60" customWidth="1"/>
    <col min="20" max="20" width="11.140625" style="60" customWidth="1"/>
    <col min="21" max="21" width="20" style="60" customWidth="1"/>
    <col min="22" max="22" width="9.140625" style="60"/>
    <col min="23" max="23" width="18.85546875" style="60" customWidth="1"/>
    <col min="24" max="16384" width="9.140625" style="60"/>
  </cols>
  <sheetData>
    <row r="1" spans="1:281" s="75" customFormat="1" ht="126.75" customHeight="1" x14ac:dyDescent="0.25">
      <c r="A1" s="70"/>
      <c r="B1" s="70"/>
      <c r="C1" s="70"/>
      <c r="D1" s="70"/>
      <c r="E1" s="70"/>
      <c r="F1" s="70"/>
      <c r="G1" s="70"/>
      <c r="H1" s="71"/>
      <c r="I1" s="71"/>
      <c r="J1" s="71"/>
      <c r="K1" s="25"/>
      <c r="L1" s="72"/>
      <c r="M1" s="73"/>
      <c r="N1" s="74"/>
      <c r="O1" s="70"/>
      <c r="P1" s="35"/>
      <c r="Q1" s="122" t="s">
        <v>132</v>
      </c>
      <c r="R1" s="122"/>
      <c r="S1" s="122"/>
    </row>
    <row r="2" spans="1:281" ht="64.5" customHeight="1" x14ac:dyDescent="0.25">
      <c r="A2" s="123" t="s">
        <v>62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</row>
    <row r="3" spans="1:281" ht="15.75" customHeight="1" x14ac:dyDescent="0.25">
      <c r="A3" s="127" t="s">
        <v>1</v>
      </c>
      <c r="B3" s="127" t="s">
        <v>15</v>
      </c>
      <c r="C3" s="127" t="s">
        <v>28</v>
      </c>
      <c r="D3" s="126" t="s">
        <v>29</v>
      </c>
      <c r="E3" s="126"/>
      <c r="F3" s="126"/>
      <c r="G3" s="126"/>
      <c r="H3" s="126"/>
      <c r="I3" s="126"/>
      <c r="J3" s="130" t="s">
        <v>37</v>
      </c>
      <c r="K3" s="131"/>
      <c r="L3" s="130" t="s">
        <v>23</v>
      </c>
      <c r="M3" s="131"/>
      <c r="N3" s="130" t="s">
        <v>24</v>
      </c>
      <c r="O3" s="131"/>
      <c r="P3" s="130" t="s">
        <v>14</v>
      </c>
      <c r="Q3" s="131"/>
      <c r="R3" s="130" t="s">
        <v>25</v>
      </c>
      <c r="S3" s="131"/>
    </row>
    <row r="4" spans="1:281" ht="177" customHeight="1" x14ac:dyDescent="0.25">
      <c r="A4" s="128"/>
      <c r="B4" s="128"/>
      <c r="C4" s="129"/>
      <c r="D4" s="76" t="s">
        <v>95</v>
      </c>
      <c r="E4" s="76" t="s">
        <v>32</v>
      </c>
      <c r="F4" s="76" t="s">
        <v>31</v>
      </c>
      <c r="G4" s="76" t="s">
        <v>30</v>
      </c>
      <c r="H4" s="76" t="s">
        <v>33</v>
      </c>
      <c r="I4" s="76" t="s">
        <v>40</v>
      </c>
      <c r="J4" s="132"/>
      <c r="K4" s="133"/>
      <c r="L4" s="132"/>
      <c r="M4" s="133"/>
      <c r="N4" s="132"/>
      <c r="O4" s="133"/>
      <c r="P4" s="132"/>
      <c r="Q4" s="133"/>
      <c r="R4" s="132"/>
      <c r="S4" s="133"/>
      <c r="T4" s="76" t="s">
        <v>83</v>
      </c>
      <c r="U4" s="76" t="s">
        <v>84</v>
      </c>
    </row>
    <row r="5" spans="1:281" ht="17.25" customHeight="1" x14ac:dyDescent="0.25">
      <c r="A5" s="129"/>
      <c r="B5" s="129"/>
      <c r="C5" s="23" t="s">
        <v>22</v>
      </c>
      <c r="D5" s="23" t="s">
        <v>22</v>
      </c>
      <c r="E5" s="23" t="s">
        <v>22</v>
      </c>
      <c r="F5" s="23" t="s">
        <v>22</v>
      </c>
      <c r="G5" s="23" t="s">
        <v>22</v>
      </c>
      <c r="H5" s="23" t="s">
        <v>22</v>
      </c>
      <c r="I5" s="23" t="s">
        <v>22</v>
      </c>
      <c r="J5" s="37" t="s">
        <v>0</v>
      </c>
      <c r="K5" s="37" t="s">
        <v>22</v>
      </c>
      <c r="L5" s="37" t="s">
        <v>12</v>
      </c>
      <c r="M5" s="37" t="s">
        <v>22</v>
      </c>
      <c r="N5" s="37" t="s">
        <v>12</v>
      </c>
      <c r="O5" s="37" t="s">
        <v>22</v>
      </c>
      <c r="P5" s="37" t="s">
        <v>12</v>
      </c>
      <c r="Q5" s="37" t="s">
        <v>22</v>
      </c>
      <c r="R5" s="37" t="s">
        <v>12</v>
      </c>
      <c r="S5" s="37" t="s">
        <v>22</v>
      </c>
    </row>
    <row r="6" spans="1:281" ht="15.75" x14ac:dyDescent="0.25">
      <c r="A6" s="23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3">
        <v>14</v>
      </c>
      <c r="O6" s="23">
        <v>15</v>
      </c>
      <c r="P6" s="23">
        <v>16</v>
      </c>
      <c r="Q6" s="23">
        <v>17</v>
      </c>
      <c r="R6" s="23">
        <v>18</v>
      </c>
      <c r="S6" s="23">
        <v>19</v>
      </c>
    </row>
    <row r="7" spans="1:281" ht="21.75" customHeight="1" x14ac:dyDescent="0.25">
      <c r="A7" s="124" t="s">
        <v>41</v>
      </c>
      <c r="B7" s="125"/>
      <c r="C7" s="125"/>
      <c r="D7" s="125"/>
      <c r="E7" s="125"/>
      <c r="F7" s="125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34"/>
      <c r="U7" s="34"/>
      <c r="V7" s="34"/>
    </row>
    <row r="8" spans="1:281" s="85" customFormat="1" ht="24" customHeight="1" x14ac:dyDescent="0.25">
      <c r="A8" s="77"/>
      <c r="B8" s="78" t="s">
        <v>104</v>
      </c>
      <c r="C8" s="79"/>
      <c r="D8" s="118">
        <v>1127.3699999999999</v>
      </c>
      <c r="E8" s="118">
        <v>3774.21</v>
      </c>
      <c r="F8" s="118">
        <v>1232.0999999999999</v>
      </c>
      <c r="G8" s="118">
        <v>389.46</v>
      </c>
      <c r="H8" s="118">
        <v>674.21</v>
      </c>
      <c r="I8" s="118">
        <v>900.24</v>
      </c>
      <c r="J8" s="79"/>
      <c r="K8" s="79"/>
      <c r="L8" s="80" t="s">
        <v>105</v>
      </c>
      <c r="M8" s="80">
        <v>18067.68</v>
      </c>
      <c r="N8" s="80"/>
      <c r="O8" s="118">
        <v>853.94</v>
      </c>
      <c r="P8" s="118"/>
      <c r="Q8" s="118">
        <v>6435.96</v>
      </c>
      <c r="R8" s="118"/>
      <c r="S8" s="134">
        <v>5747.86</v>
      </c>
      <c r="T8" s="81"/>
      <c r="U8" s="82"/>
      <c r="V8" s="83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4"/>
      <c r="BO8" s="86"/>
      <c r="BP8" s="82"/>
      <c r="BQ8" s="82"/>
      <c r="BR8" s="82"/>
      <c r="BS8" s="82"/>
      <c r="BT8" s="82"/>
      <c r="BU8" s="82"/>
      <c r="BV8" s="82"/>
      <c r="BW8" s="82"/>
      <c r="BX8" s="82"/>
      <c r="BY8" s="82"/>
      <c r="BZ8" s="82"/>
      <c r="CA8" s="82"/>
      <c r="CB8" s="82"/>
      <c r="CC8" s="82"/>
      <c r="CD8" s="82"/>
      <c r="CE8" s="82"/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  <c r="FH8" s="82"/>
      <c r="FI8" s="82"/>
      <c r="FJ8" s="82"/>
      <c r="FK8" s="82"/>
      <c r="FL8" s="82"/>
      <c r="FM8" s="82"/>
      <c r="FN8" s="82"/>
      <c r="FO8" s="82"/>
      <c r="FP8" s="82"/>
      <c r="FQ8" s="82"/>
      <c r="FR8" s="82"/>
      <c r="FS8" s="82"/>
      <c r="FT8" s="82"/>
      <c r="FU8" s="82"/>
      <c r="FV8" s="82"/>
      <c r="FW8" s="82"/>
      <c r="FX8" s="82"/>
      <c r="FY8" s="82"/>
      <c r="FZ8" s="82"/>
      <c r="GA8" s="82"/>
      <c r="GB8" s="82"/>
      <c r="GC8" s="82"/>
      <c r="GD8" s="82"/>
      <c r="GE8" s="82"/>
      <c r="GF8" s="82"/>
      <c r="GG8" s="82"/>
      <c r="GH8" s="82"/>
      <c r="GI8" s="82"/>
      <c r="GJ8" s="82"/>
      <c r="GK8" s="82"/>
      <c r="GL8" s="82"/>
      <c r="GM8" s="82"/>
      <c r="GN8" s="82"/>
      <c r="GO8" s="82"/>
      <c r="GP8" s="82"/>
      <c r="GQ8" s="82"/>
      <c r="GR8" s="82"/>
      <c r="GS8" s="82"/>
      <c r="GT8" s="82"/>
      <c r="GU8" s="82"/>
      <c r="GV8" s="82"/>
      <c r="GW8" s="82"/>
      <c r="GX8" s="82"/>
      <c r="GY8" s="82"/>
      <c r="GZ8" s="82"/>
      <c r="HA8" s="82"/>
      <c r="HB8" s="82"/>
      <c r="HC8" s="82"/>
      <c r="HD8" s="82"/>
      <c r="HE8" s="82"/>
      <c r="HF8" s="82"/>
      <c r="HG8" s="82"/>
      <c r="HH8" s="82"/>
      <c r="HI8" s="82"/>
      <c r="HJ8" s="82"/>
      <c r="HK8" s="82"/>
      <c r="HL8" s="82"/>
      <c r="HM8" s="82"/>
      <c r="HN8" s="82"/>
      <c r="HO8" s="82"/>
      <c r="HP8" s="82"/>
      <c r="HQ8" s="82"/>
      <c r="HR8" s="82"/>
      <c r="HS8" s="82"/>
      <c r="HT8" s="82"/>
      <c r="HU8" s="82"/>
      <c r="HV8" s="82"/>
      <c r="HW8" s="82"/>
      <c r="HX8" s="82"/>
      <c r="HY8" s="82"/>
      <c r="HZ8" s="82"/>
      <c r="IA8" s="82"/>
      <c r="IB8" s="82"/>
      <c r="IC8" s="82"/>
      <c r="ID8" s="82"/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  <c r="IU8" s="82"/>
      <c r="IV8" s="82"/>
      <c r="IW8" s="82"/>
      <c r="IX8" s="82"/>
      <c r="IY8" s="82"/>
      <c r="IZ8" s="82"/>
      <c r="JA8" s="82"/>
      <c r="JB8" s="82"/>
      <c r="JC8" s="82"/>
      <c r="JD8" s="82"/>
      <c r="JE8" s="82"/>
      <c r="JF8" s="82"/>
      <c r="JG8" s="82"/>
      <c r="JH8" s="82"/>
      <c r="JI8" s="82"/>
      <c r="JJ8" s="82"/>
      <c r="JK8" s="82"/>
      <c r="JL8" s="82"/>
      <c r="JM8" s="82"/>
      <c r="JN8" s="82"/>
      <c r="JO8" s="82"/>
      <c r="JP8" s="82"/>
      <c r="JQ8" s="82"/>
      <c r="JR8" s="82"/>
      <c r="JS8" s="82"/>
      <c r="JT8" s="82"/>
      <c r="JU8" s="82"/>
    </row>
    <row r="9" spans="1:281" s="85" customFormat="1" ht="21" customHeight="1" x14ac:dyDescent="0.25">
      <c r="A9" s="87"/>
      <c r="B9" s="87"/>
      <c r="C9" s="88"/>
      <c r="D9" s="121"/>
      <c r="E9" s="119"/>
      <c r="F9" s="119"/>
      <c r="G9" s="119"/>
      <c r="H9" s="119"/>
      <c r="I9" s="119"/>
      <c r="J9" s="88"/>
      <c r="K9" s="88"/>
      <c r="L9" s="80" t="s">
        <v>106</v>
      </c>
      <c r="M9" s="80">
        <v>13767.29</v>
      </c>
      <c r="N9" s="89"/>
      <c r="O9" s="119"/>
      <c r="P9" s="119"/>
      <c r="Q9" s="119"/>
      <c r="R9" s="119"/>
      <c r="S9" s="135"/>
      <c r="T9" s="90"/>
      <c r="U9" s="82"/>
      <c r="V9" s="91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4"/>
      <c r="BO9" s="86"/>
      <c r="BP9" s="82"/>
      <c r="BQ9" s="82"/>
      <c r="BR9" s="82"/>
      <c r="BS9" s="82"/>
      <c r="BT9" s="82"/>
      <c r="BU9" s="82"/>
      <c r="BV9" s="82"/>
      <c r="BW9" s="82"/>
      <c r="BX9" s="82"/>
      <c r="BY9" s="82"/>
      <c r="BZ9" s="82"/>
      <c r="CA9" s="82"/>
      <c r="CB9" s="82"/>
      <c r="CC9" s="82"/>
      <c r="CD9" s="82"/>
      <c r="CE9" s="82"/>
      <c r="CF9" s="82"/>
      <c r="CG9" s="82"/>
      <c r="CH9" s="82"/>
      <c r="CI9" s="82"/>
      <c r="CJ9" s="82"/>
      <c r="CK9" s="82"/>
      <c r="CL9" s="82"/>
      <c r="CM9" s="82"/>
      <c r="CN9" s="82"/>
      <c r="CO9" s="82"/>
      <c r="CP9" s="82"/>
      <c r="CQ9" s="82"/>
      <c r="CR9" s="82"/>
      <c r="CS9" s="82"/>
      <c r="CT9" s="82"/>
      <c r="CU9" s="82"/>
      <c r="CV9" s="82"/>
      <c r="CW9" s="82"/>
      <c r="CX9" s="82"/>
      <c r="CY9" s="82"/>
      <c r="CZ9" s="82"/>
      <c r="DA9" s="82"/>
      <c r="DB9" s="82"/>
      <c r="DC9" s="82"/>
      <c r="DD9" s="82"/>
      <c r="DE9" s="82"/>
      <c r="DF9" s="82"/>
      <c r="DG9" s="82"/>
      <c r="DH9" s="82"/>
      <c r="DI9" s="82"/>
      <c r="DJ9" s="82"/>
      <c r="DK9" s="82"/>
      <c r="DL9" s="82"/>
      <c r="DM9" s="82"/>
      <c r="DN9" s="82"/>
      <c r="DO9" s="82"/>
      <c r="DP9" s="82"/>
      <c r="DQ9" s="82"/>
      <c r="DR9" s="82"/>
      <c r="DS9" s="82"/>
      <c r="DT9" s="82"/>
      <c r="DU9" s="82"/>
      <c r="DV9" s="82"/>
      <c r="DW9" s="82"/>
      <c r="DX9" s="82"/>
      <c r="DY9" s="82"/>
      <c r="DZ9" s="82"/>
      <c r="EA9" s="82"/>
      <c r="EB9" s="82"/>
      <c r="EC9" s="82"/>
      <c r="ED9" s="82"/>
      <c r="EE9" s="82"/>
      <c r="EF9" s="82"/>
      <c r="EG9" s="82"/>
      <c r="EH9" s="82"/>
      <c r="EI9" s="82"/>
      <c r="EJ9" s="82"/>
      <c r="EK9" s="82"/>
      <c r="EL9" s="82"/>
      <c r="EM9" s="82"/>
      <c r="EN9" s="82"/>
      <c r="EO9" s="82"/>
      <c r="EP9" s="82"/>
      <c r="EQ9" s="82"/>
      <c r="ER9" s="82"/>
      <c r="ES9" s="82"/>
      <c r="ET9" s="82"/>
      <c r="EU9" s="82"/>
      <c r="EV9" s="82"/>
      <c r="EW9" s="82"/>
      <c r="EX9" s="82"/>
      <c r="EY9" s="82"/>
      <c r="EZ9" s="82"/>
      <c r="FA9" s="82"/>
      <c r="FB9" s="82"/>
      <c r="FC9" s="82"/>
      <c r="FD9" s="82"/>
      <c r="FE9" s="82"/>
      <c r="FF9" s="82"/>
      <c r="FG9" s="82"/>
      <c r="FH9" s="82"/>
      <c r="FI9" s="82"/>
      <c r="FJ9" s="82"/>
      <c r="FK9" s="82"/>
      <c r="FL9" s="82"/>
      <c r="FM9" s="82"/>
      <c r="FN9" s="82"/>
      <c r="FO9" s="82"/>
      <c r="FP9" s="82"/>
      <c r="FQ9" s="82"/>
      <c r="FR9" s="82"/>
      <c r="FS9" s="82"/>
      <c r="FT9" s="82"/>
      <c r="FU9" s="82"/>
      <c r="FV9" s="82"/>
      <c r="FW9" s="82"/>
      <c r="FX9" s="82"/>
      <c r="FY9" s="82"/>
      <c r="FZ9" s="82"/>
      <c r="GA9" s="82"/>
      <c r="GB9" s="82"/>
      <c r="GC9" s="82"/>
      <c r="GD9" s="82"/>
      <c r="GE9" s="82"/>
      <c r="GF9" s="82"/>
      <c r="GG9" s="82"/>
      <c r="GH9" s="82"/>
      <c r="GI9" s="82"/>
      <c r="GJ9" s="82"/>
      <c r="GK9" s="82"/>
      <c r="GL9" s="82"/>
      <c r="GM9" s="82"/>
      <c r="GN9" s="82"/>
      <c r="GO9" s="82"/>
      <c r="GP9" s="82"/>
      <c r="GQ9" s="82"/>
      <c r="GR9" s="82"/>
      <c r="GS9" s="82"/>
      <c r="GT9" s="82"/>
      <c r="GU9" s="82"/>
      <c r="GV9" s="82"/>
      <c r="GW9" s="82"/>
      <c r="GX9" s="82"/>
      <c r="GY9" s="82"/>
      <c r="GZ9" s="82"/>
      <c r="HA9" s="82"/>
      <c r="HB9" s="82"/>
      <c r="HC9" s="82"/>
      <c r="HD9" s="82"/>
      <c r="HE9" s="82"/>
      <c r="HF9" s="82"/>
      <c r="HG9" s="82"/>
      <c r="HH9" s="82"/>
      <c r="HI9" s="82"/>
      <c r="HJ9" s="82"/>
      <c r="HK9" s="82"/>
      <c r="HL9" s="82"/>
      <c r="HM9" s="82"/>
      <c r="HN9" s="82"/>
      <c r="HO9" s="82"/>
      <c r="HP9" s="82"/>
      <c r="HQ9" s="82"/>
      <c r="HR9" s="82"/>
      <c r="HS9" s="82"/>
      <c r="HT9" s="82"/>
      <c r="HU9" s="82"/>
      <c r="HV9" s="82"/>
      <c r="HW9" s="82"/>
      <c r="HX9" s="82"/>
      <c r="HY9" s="82"/>
      <c r="HZ9" s="82"/>
      <c r="IA9" s="82"/>
      <c r="IB9" s="82"/>
      <c r="IC9" s="82"/>
      <c r="ID9" s="82"/>
      <c r="IE9" s="82"/>
      <c r="IF9" s="82"/>
      <c r="IG9" s="82"/>
      <c r="IH9" s="82"/>
      <c r="II9" s="82"/>
      <c r="IJ9" s="82"/>
      <c r="IK9" s="82"/>
      <c r="IL9" s="82"/>
      <c r="IM9" s="82"/>
      <c r="IN9" s="82"/>
      <c r="IO9" s="82"/>
      <c r="IP9" s="82"/>
      <c r="IQ9" s="82"/>
      <c r="IR9" s="82"/>
      <c r="IS9" s="82"/>
      <c r="IT9" s="82"/>
      <c r="IU9" s="82"/>
      <c r="IV9" s="82"/>
      <c r="IW9" s="82"/>
      <c r="IX9" s="82"/>
      <c r="IY9" s="82"/>
      <c r="IZ9" s="82"/>
      <c r="JA9" s="82"/>
      <c r="JB9" s="82"/>
      <c r="JC9" s="82"/>
      <c r="JD9" s="82"/>
      <c r="JE9" s="82"/>
      <c r="JF9" s="82"/>
      <c r="JG9" s="82"/>
      <c r="JH9" s="82"/>
      <c r="JI9" s="82"/>
      <c r="JJ9" s="82"/>
      <c r="JK9" s="82"/>
      <c r="JL9" s="82"/>
      <c r="JM9" s="82"/>
      <c r="JN9" s="82"/>
      <c r="JO9" s="82"/>
      <c r="JP9" s="82"/>
      <c r="JQ9" s="82"/>
      <c r="JR9" s="82"/>
      <c r="JS9" s="82"/>
      <c r="JT9" s="82"/>
      <c r="JU9" s="82"/>
    </row>
    <row r="10" spans="1:281" ht="24.75" customHeight="1" x14ac:dyDescent="0.25">
      <c r="A10" s="24">
        <v>1</v>
      </c>
      <c r="B10" s="28" t="s">
        <v>45</v>
      </c>
      <c r="C10" s="27">
        <f t="shared" ref="C10:C16" si="0">SUM(D10:I10,K10,M10,O10,Q10,S10)</f>
        <v>31170361.536000002</v>
      </c>
      <c r="D10" s="18"/>
      <c r="E10" s="18"/>
      <c r="F10" s="18"/>
      <c r="G10" s="18"/>
      <c r="H10" s="18"/>
      <c r="I10" s="18"/>
      <c r="J10" s="24"/>
      <c r="K10" s="17"/>
      <c r="L10" s="17">
        <v>1725.2</v>
      </c>
      <c r="M10" s="27">
        <f>L10*'1'!O10</f>
        <v>31170361.536000002</v>
      </c>
      <c r="N10" s="17"/>
      <c r="O10" s="18"/>
      <c r="P10" s="17"/>
      <c r="Q10" s="18"/>
      <c r="R10" s="17"/>
      <c r="S10" s="17"/>
      <c r="T10" s="34" t="s">
        <v>74</v>
      </c>
      <c r="U10" s="34"/>
      <c r="V10" s="34"/>
    </row>
    <row r="11" spans="1:281" ht="24.75" customHeight="1" x14ac:dyDescent="0.25">
      <c r="A11" s="24">
        <v>2</v>
      </c>
      <c r="B11" s="28" t="s">
        <v>46</v>
      </c>
      <c r="C11" s="27">
        <f t="shared" si="0"/>
        <v>5575752.4500000002</v>
      </c>
      <c r="D11" s="18"/>
      <c r="E11" s="18"/>
      <c r="F11" s="18"/>
      <c r="G11" s="18"/>
      <c r="H11" s="18"/>
      <c r="I11" s="18"/>
      <c r="J11" s="24"/>
      <c r="K11" s="17"/>
      <c r="L11" s="18">
        <v>405</v>
      </c>
      <c r="M11" s="27">
        <f>L11*'1'!O11</f>
        <v>5575752.4500000002</v>
      </c>
      <c r="N11" s="17"/>
      <c r="O11" s="18"/>
      <c r="P11" s="17"/>
      <c r="Q11" s="17"/>
      <c r="R11" s="17"/>
      <c r="S11" s="17"/>
      <c r="T11" s="34" t="s">
        <v>74</v>
      </c>
      <c r="U11" s="34"/>
      <c r="V11" s="34"/>
    </row>
    <row r="12" spans="1:281" ht="33" customHeight="1" x14ac:dyDescent="0.25">
      <c r="A12" s="24">
        <v>3</v>
      </c>
      <c r="B12" s="28" t="s">
        <v>89</v>
      </c>
      <c r="C12" s="27">
        <f t="shared" si="0"/>
        <v>23390625.710000001</v>
      </c>
      <c r="D12" s="27"/>
      <c r="E12" s="17"/>
      <c r="F12" s="27"/>
      <c r="G12" s="27"/>
      <c r="H12" s="27"/>
      <c r="I12" s="61"/>
      <c r="J12" s="24"/>
      <c r="K12" s="61"/>
      <c r="L12" s="61">
        <v>1699</v>
      </c>
      <c r="M12" s="27">
        <f>L12*'1'!O12</f>
        <v>23390625.710000001</v>
      </c>
      <c r="N12" s="61"/>
      <c r="O12" s="61"/>
      <c r="P12" s="61"/>
      <c r="Q12" s="61"/>
      <c r="R12" s="61"/>
      <c r="S12" s="61"/>
      <c r="T12" s="34" t="s">
        <v>75</v>
      </c>
      <c r="U12" s="34"/>
      <c r="V12" s="34"/>
    </row>
    <row r="13" spans="1:281" ht="33" customHeight="1" x14ac:dyDescent="0.25">
      <c r="A13" s="24">
        <v>4</v>
      </c>
      <c r="B13" s="28" t="s">
        <v>88</v>
      </c>
      <c r="C13" s="27">
        <f>SUM(D13:I13,K13,M13,O13,Q13,S13)</f>
        <v>47951622.719999999</v>
      </c>
      <c r="D13" s="27"/>
      <c r="E13" s="17"/>
      <c r="F13" s="27"/>
      <c r="G13" s="27"/>
      <c r="H13" s="27"/>
      <c r="I13" s="61"/>
      <c r="J13" s="24"/>
      <c r="K13" s="61"/>
      <c r="L13" s="61">
        <v>2654</v>
      </c>
      <c r="M13" s="27">
        <f>L13*'1'!O13</f>
        <v>47951622.719999999</v>
      </c>
      <c r="N13" s="61"/>
      <c r="O13" s="61"/>
      <c r="P13" s="61"/>
      <c r="Q13" s="61"/>
      <c r="R13" s="61"/>
      <c r="S13" s="61"/>
      <c r="T13" s="34" t="s">
        <v>75</v>
      </c>
      <c r="U13" s="34"/>
      <c r="V13" s="34"/>
    </row>
    <row r="14" spans="1:281" ht="24.75" customHeight="1" x14ac:dyDescent="0.25">
      <c r="A14" s="24">
        <v>5</v>
      </c>
      <c r="B14" s="28" t="s">
        <v>47</v>
      </c>
      <c r="C14" s="27">
        <f t="shared" si="0"/>
        <v>7475638.4700000007</v>
      </c>
      <c r="D14" s="27"/>
      <c r="E14" s="17"/>
      <c r="F14" s="27"/>
      <c r="G14" s="27"/>
      <c r="H14" s="27"/>
      <c r="I14" s="61"/>
      <c r="J14" s="24"/>
      <c r="K14" s="61"/>
      <c r="L14" s="61">
        <v>543</v>
      </c>
      <c r="M14" s="27">
        <f>L14*'1'!O14</f>
        <v>7475638.4700000007</v>
      </c>
      <c r="N14" s="61"/>
      <c r="O14" s="61"/>
      <c r="P14" s="61"/>
      <c r="Q14" s="61"/>
      <c r="R14" s="61"/>
      <c r="S14" s="61"/>
      <c r="T14" s="34" t="s">
        <v>74</v>
      </c>
      <c r="U14" s="34"/>
      <c r="V14" s="34"/>
    </row>
    <row r="15" spans="1:281" ht="28.5" customHeight="1" x14ac:dyDescent="0.25">
      <c r="A15" s="24">
        <v>6</v>
      </c>
      <c r="B15" s="28" t="s">
        <v>87</v>
      </c>
      <c r="C15" s="27">
        <f>M15+Q15</f>
        <v>13101816.287999999</v>
      </c>
      <c r="D15" s="27"/>
      <c r="E15" s="17"/>
      <c r="F15" s="27"/>
      <c r="G15" s="27"/>
      <c r="H15" s="27"/>
      <c r="I15" s="61"/>
      <c r="J15" s="24"/>
      <c r="K15" s="61"/>
      <c r="L15" s="61">
        <v>400</v>
      </c>
      <c r="M15" s="27">
        <f>L15*'1'!O15</f>
        <v>7227072</v>
      </c>
      <c r="N15" s="61"/>
      <c r="O15" s="61"/>
      <c r="P15" s="61">
        <v>500</v>
      </c>
      <c r="Q15" s="27">
        <f>Q8*'1'!I15</f>
        <v>5874744.2879999997</v>
      </c>
      <c r="R15" s="61"/>
      <c r="S15" s="61"/>
      <c r="T15" s="34" t="s">
        <v>76</v>
      </c>
      <c r="U15" s="34"/>
      <c r="V15" s="34"/>
    </row>
    <row r="16" spans="1:281" ht="24.75" customHeight="1" x14ac:dyDescent="0.25">
      <c r="A16" s="24">
        <v>7</v>
      </c>
      <c r="B16" s="28" t="s">
        <v>49</v>
      </c>
      <c r="C16" s="27">
        <f t="shared" si="0"/>
        <v>7324198.2800000003</v>
      </c>
      <c r="D16" s="27"/>
      <c r="E16" s="17"/>
      <c r="F16" s="27"/>
      <c r="G16" s="27"/>
      <c r="H16" s="27"/>
      <c r="I16" s="61"/>
      <c r="J16" s="24"/>
      <c r="K16" s="61"/>
      <c r="L16" s="61">
        <v>532</v>
      </c>
      <c r="M16" s="27">
        <f>L16*'1'!O16</f>
        <v>7324198.2800000003</v>
      </c>
      <c r="N16" s="61"/>
      <c r="O16" s="61"/>
      <c r="P16" s="61"/>
      <c r="Q16" s="61"/>
      <c r="R16" s="61"/>
      <c r="S16" s="61"/>
      <c r="T16" s="34" t="s">
        <v>74</v>
      </c>
      <c r="U16" s="34"/>
      <c r="V16" s="34"/>
    </row>
    <row r="17" spans="1:281" ht="24.75" customHeight="1" x14ac:dyDescent="0.25">
      <c r="A17" s="24">
        <v>8</v>
      </c>
      <c r="B17" s="28" t="s">
        <v>50</v>
      </c>
      <c r="C17" s="27">
        <f>M17</f>
        <v>9471895.5200000014</v>
      </c>
      <c r="D17" s="18"/>
      <c r="E17" s="18"/>
      <c r="F17" s="18"/>
      <c r="G17" s="18"/>
      <c r="H17" s="18"/>
      <c r="I17" s="18"/>
      <c r="J17" s="24"/>
      <c r="K17" s="17"/>
      <c r="L17" s="18">
        <v>688</v>
      </c>
      <c r="M17" s="27">
        <f>L17*'1'!O17</f>
        <v>9471895.5200000014</v>
      </c>
      <c r="N17" s="17"/>
      <c r="O17" s="18"/>
      <c r="P17" s="17"/>
      <c r="Q17" s="17"/>
      <c r="R17" s="17"/>
      <c r="S17" s="17"/>
      <c r="T17" s="34" t="s">
        <v>74</v>
      </c>
      <c r="U17" s="34"/>
      <c r="V17" s="34"/>
    </row>
    <row r="18" spans="1:281" ht="24.75" customHeight="1" x14ac:dyDescent="0.25">
      <c r="A18" s="24"/>
      <c r="B18" s="92" t="s">
        <v>26</v>
      </c>
      <c r="C18" s="31">
        <f t="shared" ref="C18:I18" si="1">SUM(C10:C17)</f>
        <v>145461910.97400001</v>
      </c>
      <c r="D18" s="31">
        <f t="shared" si="1"/>
        <v>0</v>
      </c>
      <c r="E18" s="31">
        <f t="shared" si="1"/>
        <v>0</v>
      </c>
      <c r="F18" s="31">
        <f t="shared" si="1"/>
        <v>0</v>
      </c>
      <c r="G18" s="31">
        <f t="shared" si="1"/>
        <v>0</v>
      </c>
      <c r="H18" s="31">
        <f t="shared" si="1"/>
        <v>0</v>
      </c>
      <c r="I18" s="31">
        <f t="shared" si="1"/>
        <v>0</v>
      </c>
      <c r="J18" s="30" t="s">
        <v>27</v>
      </c>
      <c r="K18" s="31">
        <f>SUM(K10:K17)</f>
        <v>0</v>
      </c>
      <c r="L18" s="30" t="s">
        <v>27</v>
      </c>
      <c r="M18" s="31">
        <f>M17+M16+M15+M14+M13+M12+M11+M10</f>
        <v>139587166.68600002</v>
      </c>
      <c r="N18" s="30" t="s">
        <v>27</v>
      </c>
      <c r="O18" s="31">
        <f>SUM(O10:O17)</f>
        <v>0</v>
      </c>
      <c r="P18" s="30" t="s">
        <v>27</v>
      </c>
      <c r="Q18" s="31">
        <f>SUM(Q10:Q17)</f>
        <v>5874744.2879999997</v>
      </c>
      <c r="R18" s="30" t="s">
        <v>27</v>
      </c>
      <c r="S18" s="31">
        <f>SUM(S10:S17)</f>
        <v>0</v>
      </c>
      <c r="T18" s="34"/>
      <c r="U18" s="34"/>
      <c r="V18" s="34"/>
    </row>
    <row r="19" spans="1:281" ht="24.75" customHeight="1" x14ac:dyDescent="0.25">
      <c r="A19" s="120" t="s">
        <v>42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5"/>
      <c r="T19" s="34"/>
      <c r="U19" s="34"/>
      <c r="V19" s="34"/>
    </row>
    <row r="20" spans="1:281" s="85" customFormat="1" ht="24" customHeight="1" x14ac:dyDescent="0.25">
      <c r="A20" s="77"/>
      <c r="B20" s="78" t="s">
        <v>104</v>
      </c>
      <c r="C20" s="79"/>
      <c r="D20" s="118">
        <v>1173.5899999999999</v>
      </c>
      <c r="E20" s="118">
        <v>3928.96</v>
      </c>
      <c r="F20" s="118">
        <v>1282.6199999999999</v>
      </c>
      <c r="G20" s="118">
        <v>414.79</v>
      </c>
      <c r="H20" s="118">
        <v>701.85</v>
      </c>
      <c r="I20" s="118">
        <v>937.14</v>
      </c>
      <c r="J20" s="79"/>
      <c r="K20" s="79"/>
      <c r="L20" s="80" t="s">
        <v>105</v>
      </c>
      <c r="M20" s="80">
        <v>18808.45</v>
      </c>
      <c r="N20" s="80"/>
      <c r="O20" s="118">
        <v>888.95</v>
      </c>
      <c r="P20" s="118"/>
      <c r="Q20" s="118">
        <v>6699.83</v>
      </c>
      <c r="R20" s="118"/>
      <c r="S20" s="134">
        <v>5983.52</v>
      </c>
      <c r="T20" s="81"/>
      <c r="U20" s="82"/>
      <c r="V20" s="83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4"/>
      <c r="DY20" s="86"/>
      <c r="DZ20" s="82"/>
      <c r="EA20" s="82"/>
      <c r="EB20" s="82"/>
      <c r="EC20" s="82"/>
      <c r="ED20" s="82"/>
      <c r="EE20" s="82"/>
      <c r="EF20" s="82"/>
      <c r="EG20" s="82"/>
      <c r="EH20" s="82"/>
      <c r="EI20" s="82"/>
      <c r="EJ20" s="82"/>
      <c r="EK20" s="82"/>
      <c r="EL20" s="82"/>
      <c r="EM20" s="82"/>
      <c r="EN20" s="82"/>
      <c r="EO20" s="82"/>
      <c r="EP20" s="82"/>
      <c r="EQ20" s="82"/>
      <c r="ER20" s="82"/>
      <c r="ES20" s="82"/>
      <c r="ET20" s="82"/>
      <c r="EU20" s="82"/>
      <c r="EV20" s="82"/>
      <c r="EW20" s="82"/>
      <c r="EX20" s="82"/>
      <c r="EY20" s="82"/>
      <c r="EZ20" s="82"/>
      <c r="FA20" s="82"/>
      <c r="FB20" s="82"/>
      <c r="FC20" s="82"/>
      <c r="FD20" s="82"/>
      <c r="FE20" s="82"/>
      <c r="FF20" s="82"/>
      <c r="FG20" s="82"/>
      <c r="FH20" s="82"/>
      <c r="FI20" s="82"/>
      <c r="FJ20" s="82"/>
      <c r="FK20" s="82"/>
      <c r="FL20" s="82"/>
      <c r="FM20" s="82"/>
      <c r="FN20" s="82"/>
      <c r="FO20" s="82"/>
      <c r="FP20" s="82"/>
      <c r="FQ20" s="82"/>
      <c r="FR20" s="82"/>
      <c r="FS20" s="82"/>
      <c r="FT20" s="82"/>
      <c r="FU20" s="82"/>
      <c r="FV20" s="82"/>
      <c r="FW20" s="82"/>
      <c r="FX20" s="82"/>
      <c r="FY20" s="82"/>
      <c r="FZ20" s="82"/>
      <c r="GA20" s="82"/>
      <c r="GB20" s="82"/>
      <c r="GC20" s="82"/>
      <c r="GD20" s="82"/>
      <c r="GE20" s="82"/>
      <c r="GF20" s="82"/>
      <c r="GG20" s="82"/>
      <c r="GH20" s="82"/>
      <c r="GI20" s="82"/>
      <c r="GJ20" s="82"/>
      <c r="GK20" s="82"/>
      <c r="GL20" s="82"/>
      <c r="GM20" s="82"/>
      <c r="GN20" s="82"/>
      <c r="GO20" s="82"/>
      <c r="GP20" s="82"/>
      <c r="GQ20" s="82"/>
      <c r="GR20" s="82"/>
      <c r="GS20" s="82"/>
      <c r="GT20" s="82"/>
      <c r="GU20" s="82"/>
      <c r="GV20" s="82"/>
      <c r="GW20" s="82"/>
      <c r="GX20" s="82"/>
      <c r="GY20" s="82"/>
      <c r="GZ20" s="82"/>
      <c r="HA20" s="82"/>
      <c r="HB20" s="82"/>
      <c r="HC20" s="82"/>
      <c r="HD20" s="82"/>
      <c r="HE20" s="82"/>
      <c r="HF20" s="82"/>
      <c r="HG20" s="82"/>
      <c r="HH20" s="82"/>
      <c r="HI20" s="82"/>
      <c r="HJ20" s="82"/>
      <c r="HK20" s="82"/>
      <c r="HL20" s="82"/>
      <c r="HM20" s="82"/>
      <c r="HN20" s="82"/>
      <c r="HO20" s="82"/>
      <c r="HP20" s="82"/>
      <c r="HQ20" s="82"/>
      <c r="HR20" s="82"/>
      <c r="HS20" s="82"/>
      <c r="HT20" s="82"/>
      <c r="HU20" s="82"/>
      <c r="HV20" s="82"/>
      <c r="HW20" s="82"/>
      <c r="HX20" s="82"/>
      <c r="HY20" s="82"/>
      <c r="HZ20" s="82"/>
      <c r="IA20" s="82"/>
      <c r="IB20" s="82"/>
      <c r="IC20" s="82"/>
      <c r="ID20" s="82"/>
      <c r="IE20" s="82"/>
      <c r="IF20" s="82"/>
      <c r="IG20" s="82"/>
      <c r="IH20" s="82"/>
      <c r="II20" s="82"/>
      <c r="IJ20" s="82"/>
      <c r="IK20" s="82"/>
      <c r="IL20" s="82"/>
      <c r="IM20" s="82"/>
      <c r="IN20" s="82"/>
      <c r="IO20" s="82"/>
      <c r="IP20" s="82"/>
      <c r="IQ20" s="82"/>
      <c r="IR20" s="82"/>
      <c r="IS20" s="82"/>
      <c r="IT20" s="82"/>
      <c r="IU20" s="82"/>
      <c r="IV20" s="82"/>
      <c r="IW20" s="82"/>
      <c r="IX20" s="82"/>
      <c r="IY20" s="82"/>
      <c r="IZ20" s="82"/>
      <c r="JA20" s="82"/>
      <c r="JB20" s="82"/>
      <c r="JC20" s="82"/>
      <c r="JD20" s="82"/>
      <c r="JE20" s="82"/>
      <c r="JF20" s="82"/>
      <c r="JG20" s="82"/>
      <c r="JH20" s="82"/>
      <c r="JI20" s="82"/>
      <c r="JJ20" s="82"/>
      <c r="JK20" s="82"/>
      <c r="JL20" s="82"/>
      <c r="JM20" s="82"/>
      <c r="JN20" s="82"/>
      <c r="JO20" s="82"/>
      <c r="JP20" s="82"/>
      <c r="JQ20" s="82"/>
      <c r="JR20" s="82"/>
      <c r="JS20" s="82"/>
      <c r="JT20" s="82"/>
      <c r="JU20" s="82"/>
    </row>
    <row r="21" spans="1:281" s="85" customFormat="1" ht="21" customHeight="1" x14ac:dyDescent="0.25">
      <c r="A21" s="87"/>
      <c r="B21" s="87"/>
      <c r="C21" s="88"/>
      <c r="D21" s="121"/>
      <c r="E21" s="119"/>
      <c r="F21" s="119"/>
      <c r="G21" s="119"/>
      <c r="H21" s="119"/>
      <c r="I21" s="119"/>
      <c r="J21" s="88"/>
      <c r="K21" s="88"/>
      <c r="L21" s="80" t="s">
        <v>106</v>
      </c>
      <c r="M21" s="80">
        <v>14331.75</v>
      </c>
      <c r="N21" s="89"/>
      <c r="O21" s="119"/>
      <c r="P21" s="119"/>
      <c r="Q21" s="119"/>
      <c r="R21" s="119"/>
      <c r="S21" s="135"/>
      <c r="T21" s="90"/>
      <c r="U21" s="82"/>
      <c r="V21" s="91"/>
      <c r="W21" s="82"/>
      <c r="X21" s="82"/>
      <c r="Y21" s="82"/>
      <c r="Z21" s="82"/>
      <c r="AA21" s="82"/>
      <c r="AB21" s="82"/>
      <c r="AC21" s="82"/>
      <c r="AD21" s="82"/>
      <c r="AE21" s="82"/>
      <c r="AF21" s="82"/>
      <c r="AG21" s="82"/>
      <c r="AH21" s="82"/>
      <c r="AI21" s="84"/>
      <c r="DY21" s="86"/>
      <c r="DZ21" s="82"/>
      <c r="EA21" s="82"/>
      <c r="EB21" s="82"/>
      <c r="EC21" s="82"/>
      <c r="ED21" s="82"/>
      <c r="EE21" s="82"/>
      <c r="EF21" s="82"/>
      <c r="EG21" s="82"/>
      <c r="EH21" s="82"/>
      <c r="EI21" s="82"/>
      <c r="EJ21" s="82"/>
      <c r="EK21" s="82"/>
      <c r="EL21" s="82"/>
      <c r="EM21" s="82"/>
      <c r="EN21" s="82"/>
      <c r="EO21" s="82"/>
      <c r="EP21" s="82"/>
      <c r="EQ21" s="82"/>
      <c r="ER21" s="82"/>
      <c r="ES21" s="82"/>
      <c r="ET21" s="82"/>
      <c r="EU21" s="82"/>
      <c r="EV21" s="82"/>
      <c r="EW21" s="82"/>
      <c r="EX21" s="82"/>
      <c r="EY21" s="82"/>
      <c r="EZ21" s="82"/>
      <c r="FA21" s="82"/>
      <c r="FB21" s="82"/>
      <c r="FC21" s="82"/>
      <c r="FD21" s="82"/>
      <c r="FE21" s="82"/>
      <c r="FF21" s="82"/>
      <c r="FG21" s="82"/>
      <c r="FH21" s="82"/>
      <c r="FI21" s="82"/>
      <c r="FJ21" s="82"/>
      <c r="FK21" s="82"/>
      <c r="FL21" s="82"/>
      <c r="FM21" s="82"/>
      <c r="FN21" s="82"/>
      <c r="FO21" s="82"/>
      <c r="FP21" s="82"/>
      <c r="FQ21" s="82"/>
      <c r="FR21" s="82"/>
      <c r="FS21" s="82"/>
      <c r="FT21" s="82"/>
      <c r="FU21" s="82"/>
      <c r="FV21" s="82"/>
      <c r="FW21" s="82"/>
      <c r="FX21" s="82"/>
      <c r="FY21" s="82"/>
      <c r="FZ21" s="82"/>
      <c r="GA21" s="82"/>
      <c r="GB21" s="82"/>
      <c r="GC21" s="82"/>
      <c r="GD21" s="82"/>
      <c r="GE21" s="82"/>
      <c r="GF21" s="82"/>
      <c r="GG21" s="82"/>
      <c r="GH21" s="82"/>
      <c r="GI21" s="82"/>
      <c r="GJ21" s="82"/>
      <c r="GK21" s="82"/>
      <c r="GL21" s="82"/>
      <c r="GM21" s="82"/>
      <c r="GN21" s="82"/>
      <c r="GO21" s="82"/>
      <c r="GP21" s="82"/>
      <c r="GQ21" s="82"/>
      <c r="GR21" s="82"/>
      <c r="GS21" s="82"/>
      <c r="GT21" s="82"/>
      <c r="GU21" s="82"/>
      <c r="GV21" s="82"/>
      <c r="GW21" s="82"/>
      <c r="GX21" s="82"/>
      <c r="GY21" s="82"/>
      <c r="GZ21" s="82"/>
      <c r="HA21" s="82"/>
      <c r="HB21" s="82"/>
      <c r="HC21" s="82"/>
      <c r="HD21" s="82"/>
      <c r="HE21" s="82"/>
      <c r="HF21" s="82"/>
      <c r="HG21" s="82"/>
      <c r="HH21" s="82"/>
      <c r="HI21" s="82"/>
      <c r="HJ21" s="82"/>
      <c r="HK21" s="82"/>
      <c r="HL21" s="82"/>
      <c r="HM21" s="82"/>
      <c r="HN21" s="82"/>
      <c r="HO21" s="82"/>
      <c r="HP21" s="82"/>
      <c r="HQ21" s="82"/>
      <c r="HR21" s="82"/>
      <c r="HS21" s="82"/>
      <c r="HT21" s="82"/>
      <c r="HU21" s="82"/>
      <c r="HV21" s="82"/>
      <c r="HW21" s="82"/>
      <c r="HX21" s="82"/>
      <c r="HY21" s="82"/>
      <c r="HZ21" s="82"/>
      <c r="IA21" s="82"/>
      <c r="IB21" s="82"/>
      <c r="IC21" s="82"/>
      <c r="ID21" s="82"/>
      <c r="IE21" s="82"/>
      <c r="IF21" s="82"/>
      <c r="IG21" s="82"/>
      <c r="IH21" s="82"/>
      <c r="II21" s="82"/>
      <c r="IJ21" s="82"/>
      <c r="IK21" s="82"/>
      <c r="IL21" s="82"/>
      <c r="IM21" s="82"/>
      <c r="IN21" s="82"/>
      <c r="IO21" s="82"/>
      <c r="IP21" s="82"/>
      <c r="IQ21" s="82"/>
      <c r="IR21" s="82"/>
      <c r="IS21" s="82"/>
      <c r="IT21" s="82"/>
      <c r="IU21" s="82"/>
      <c r="IV21" s="82"/>
      <c r="IW21" s="82"/>
      <c r="IX21" s="82"/>
      <c r="IY21" s="82"/>
      <c r="IZ21" s="82"/>
      <c r="JA21" s="82"/>
      <c r="JB21" s="82"/>
      <c r="JC21" s="82"/>
      <c r="JD21" s="82"/>
      <c r="JE21" s="82"/>
      <c r="JF21" s="82"/>
      <c r="JG21" s="82"/>
      <c r="JH21" s="82"/>
      <c r="JI21" s="82"/>
      <c r="JJ21" s="82"/>
      <c r="JK21" s="82"/>
      <c r="JL21" s="82"/>
      <c r="JM21" s="82"/>
      <c r="JN21" s="82"/>
      <c r="JO21" s="82"/>
      <c r="JP21" s="82"/>
      <c r="JQ21" s="82"/>
      <c r="JR21" s="82"/>
      <c r="JS21" s="82"/>
      <c r="JT21" s="82"/>
      <c r="JU21" s="82"/>
    </row>
    <row r="22" spans="1:281" ht="24.75" customHeight="1" x14ac:dyDescent="0.25">
      <c r="A22" s="24">
        <v>1</v>
      </c>
      <c r="B22" s="28" t="s">
        <v>48</v>
      </c>
      <c r="C22" s="27">
        <f>SUM(D22:I22,K22,M22,O22,Q22,S22)</f>
        <v>14106337.5</v>
      </c>
      <c r="D22" s="18"/>
      <c r="E22" s="18"/>
      <c r="F22" s="18"/>
      <c r="G22" s="18"/>
      <c r="H22" s="18"/>
      <c r="I22" s="18"/>
      <c r="J22" s="17"/>
      <c r="K22" s="17"/>
      <c r="L22" s="18">
        <v>750</v>
      </c>
      <c r="M22" s="27">
        <f>L22*M20</f>
        <v>14106337.5</v>
      </c>
      <c r="N22" s="17"/>
      <c r="O22" s="18"/>
      <c r="P22" s="17"/>
      <c r="Q22" s="17"/>
      <c r="R22" s="17"/>
      <c r="S22" s="17"/>
      <c r="T22" s="34" t="s">
        <v>74</v>
      </c>
      <c r="U22" s="34"/>
      <c r="V22" s="34"/>
    </row>
    <row r="23" spans="1:281" ht="25.5" customHeight="1" x14ac:dyDescent="0.25">
      <c r="A23" s="62">
        <v>2</v>
      </c>
      <c r="B23" s="28" t="s">
        <v>46</v>
      </c>
      <c r="C23" s="27">
        <f>E23+G23+H23+I23+Q23</f>
        <v>12948885.810000001</v>
      </c>
      <c r="D23" s="18"/>
      <c r="E23" s="18">
        <f>E20*'1'!I21</f>
        <v>4543842.24</v>
      </c>
      <c r="F23" s="18"/>
      <c r="G23" s="18">
        <f>G20*'1'!I21</f>
        <v>479704.63500000001</v>
      </c>
      <c r="H23" s="18">
        <f>H20*'1'!I21</f>
        <v>811689.52500000002</v>
      </c>
      <c r="I23" s="18">
        <f>I20*'1'!I21</f>
        <v>1083802.4099999999</v>
      </c>
      <c r="J23" s="17"/>
      <c r="K23" s="17"/>
      <c r="L23" s="18"/>
      <c r="M23" s="27"/>
      <c r="N23" s="17"/>
      <c r="O23" s="18"/>
      <c r="P23" s="17">
        <v>900</v>
      </c>
      <c r="Q23" s="27">
        <f>P23*Q20</f>
        <v>6029847</v>
      </c>
      <c r="R23" s="17"/>
      <c r="S23" s="17"/>
      <c r="T23" s="34" t="s">
        <v>74</v>
      </c>
      <c r="U23" s="34"/>
      <c r="V23" s="34"/>
    </row>
    <row r="24" spans="1:281" ht="25.5" customHeight="1" x14ac:dyDescent="0.25">
      <c r="A24" s="62">
        <v>3</v>
      </c>
      <c r="B24" s="28" t="s">
        <v>51</v>
      </c>
      <c r="C24" s="27">
        <f t="shared" ref="C24:C34" si="2">SUM(D24:I24,K24,M24,O24,Q24,S24)</f>
        <v>13901797.5</v>
      </c>
      <c r="D24" s="18"/>
      <c r="E24" s="18"/>
      <c r="F24" s="18"/>
      <c r="G24" s="18"/>
      <c r="H24" s="18"/>
      <c r="I24" s="18"/>
      <c r="J24" s="17"/>
      <c r="K24" s="17"/>
      <c r="L24" s="18">
        <v>970</v>
      </c>
      <c r="M24" s="27">
        <f>L24*M21</f>
        <v>13901797.5</v>
      </c>
      <c r="N24" s="17"/>
      <c r="O24" s="18"/>
      <c r="P24" s="17"/>
      <c r="Q24" s="17"/>
      <c r="R24" s="17"/>
      <c r="S24" s="17"/>
      <c r="T24" s="34" t="s">
        <v>74</v>
      </c>
      <c r="U24" s="34"/>
      <c r="V24" s="34"/>
    </row>
    <row r="25" spans="1:281" ht="25.5" customHeight="1" x14ac:dyDescent="0.25">
      <c r="A25" s="62">
        <v>4</v>
      </c>
      <c r="B25" s="28" t="s">
        <v>85</v>
      </c>
      <c r="C25" s="27">
        <f>SUM(D25:I25,K25,M25,O25,Q25,S25)</f>
        <v>24133122.195</v>
      </c>
      <c r="D25" s="18"/>
      <c r="E25" s="18"/>
      <c r="F25" s="18"/>
      <c r="G25" s="18"/>
      <c r="H25" s="18"/>
      <c r="I25" s="18"/>
      <c r="J25" s="17"/>
      <c r="K25" s="17"/>
      <c r="L25" s="18">
        <v>1283.0999999999999</v>
      </c>
      <c r="M25" s="27">
        <f>L25*M20</f>
        <v>24133122.195</v>
      </c>
      <c r="N25" s="17"/>
      <c r="O25" s="18"/>
      <c r="P25" s="17"/>
      <c r="Q25" s="17"/>
      <c r="R25" s="17"/>
      <c r="S25" s="17"/>
      <c r="T25" s="34" t="s">
        <v>74</v>
      </c>
      <c r="U25" s="34"/>
      <c r="V25" s="34"/>
    </row>
    <row r="26" spans="1:281" ht="25.5" customHeight="1" x14ac:dyDescent="0.25">
      <c r="A26" s="62">
        <v>5</v>
      </c>
      <c r="B26" s="28" t="s">
        <v>52</v>
      </c>
      <c r="C26" s="27">
        <f t="shared" si="2"/>
        <v>17172114.850000001</v>
      </c>
      <c r="D26" s="18"/>
      <c r="E26" s="18"/>
      <c r="F26" s="18"/>
      <c r="G26" s="18"/>
      <c r="H26" s="18"/>
      <c r="I26" s="18"/>
      <c r="J26" s="17"/>
      <c r="K26" s="17"/>
      <c r="L26" s="18">
        <v>913</v>
      </c>
      <c r="M26" s="27">
        <f>L26*M20</f>
        <v>17172114.850000001</v>
      </c>
      <c r="N26" s="17"/>
      <c r="O26" s="18"/>
      <c r="P26" s="17"/>
      <c r="Q26" s="17"/>
      <c r="R26" s="17"/>
      <c r="S26" s="17"/>
      <c r="T26" s="34" t="s">
        <v>74</v>
      </c>
      <c r="U26" s="34"/>
      <c r="V26" s="34"/>
    </row>
    <row r="27" spans="1:281" ht="25.5" customHeight="1" x14ac:dyDescent="0.25">
      <c r="A27" s="62">
        <v>6</v>
      </c>
      <c r="B27" s="28" t="s">
        <v>55</v>
      </c>
      <c r="C27" s="27">
        <f t="shared" si="2"/>
        <v>13901797.5</v>
      </c>
      <c r="D27" s="18"/>
      <c r="E27" s="18"/>
      <c r="F27" s="18"/>
      <c r="G27" s="18"/>
      <c r="H27" s="18"/>
      <c r="I27" s="18"/>
      <c r="J27" s="17"/>
      <c r="K27" s="17"/>
      <c r="L27" s="18">
        <v>970</v>
      </c>
      <c r="M27" s="27">
        <f>L27*M21</f>
        <v>13901797.5</v>
      </c>
      <c r="N27" s="17"/>
      <c r="O27" s="18"/>
      <c r="P27" s="17"/>
      <c r="Q27" s="17"/>
      <c r="R27" s="17"/>
      <c r="S27" s="17"/>
      <c r="T27" s="34" t="s">
        <v>74</v>
      </c>
      <c r="U27" s="34"/>
      <c r="V27" s="34"/>
    </row>
    <row r="28" spans="1:281" ht="25.5" customHeight="1" x14ac:dyDescent="0.25">
      <c r="A28" s="62">
        <v>7</v>
      </c>
      <c r="B28" s="28" t="s">
        <v>54</v>
      </c>
      <c r="C28" s="27">
        <f t="shared" si="2"/>
        <v>14847390.43</v>
      </c>
      <c r="D28" s="18"/>
      <c r="E28" s="18"/>
      <c r="F28" s="18"/>
      <c r="G28" s="18"/>
      <c r="H28" s="18"/>
      <c r="I28" s="18"/>
      <c r="J28" s="17"/>
      <c r="K28" s="17"/>
      <c r="L28" s="18">
        <v>789.4</v>
      </c>
      <c r="M28" s="27">
        <f>L28*M20</f>
        <v>14847390.43</v>
      </c>
      <c r="N28" s="17"/>
      <c r="O28" s="18"/>
      <c r="P28" s="17"/>
      <c r="Q28" s="17"/>
      <c r="R28" s="17"/>
      <c r="S28" s="17"/>
      <c r="T28" s="34" t="s">
        <v>79</v>
      </c>
      <c r="U28" s="34" t="s">
        <v>78</v>
      </c>
      <c r="V28" s="34"/>
    </row>
    <row r="29" spans="1:281" ht="25.5" customHeight="1" x14ac:dyDescent="0.25">
      <c r="A29" s="62">
        <v>8</v>
      </c>
      <c r="B29" s="28" t="s">
        <v>86</v>
      </c>
      <c r="C29" s="27">
        <f t="shared" si="2"/>
        <v>11035447.5</v>
      </c>
      <c r="D29" s="18"/>
      <c r="E29" s="18"/>
      <c r="F29" s="18"/>
      <c r="G29" s="18"/>
      <c r="H29" s="18"/>
      <c r="I29" s="18"/>
      <c r="J29" s="24"/>
      <c r="K29" s="17"/>
      <c r="L29" s="18">
        <v>770</v>
      </c>
      <c r="M29" s="27">
        <f>L29*M21</f>
        <v>11035447.5</v>
      </c>
      <c r="N29" s="17"/>
      <c r="O29" s="18"/>
      <c r="P29" s="17"/>
      <c r="Q29" s="17"/>
      <c r="R29" s="17"/>
      <c r="S29" s="17"/>
    </row>
    <row r="30" spans="1:281" ht="25.5" customHeight="1" x14ac:dyDescent="0.25">
      <c r="A30" s="62">
        <v>9</v>
      </c>
      <c r="B30" s="28" t="s">
        <v>57</v>
      </c>
      <c r="C30" s="27">
        <f>E30+G30+I30+M30</f>
        <v>22914445.864799999</v>
      </c>
      <c r="D30" s="18"/>
      <c r="E30" s="18">
        <f>E20*'1'!I28</f>
        <v>7984903.9871999994</v>
      </c>
      <c r="F30" s="18"/>
      <c r="G30" s="18">
        <f>G20*'1'!I28</f>
        <v>842986.01280000003</v>
      </c>
      <c r="H30" s="18"/>
      <c r="I30" s="18">
        <f>I20*'1'!I28</f>
        <v>1904568.3647999999</v>
      </c>
      <c r="J30" s="17"/>
      <c r="K30" s="17"/>
      <c r="L30" s="18">
        <v>850</v>
      </c>
      <c r="M30" s="27">
        <f>L30*M21</f>
        <v>12181987.5</v>
      </c>
      <c r="N30" s="17"/>
      <c r="O30" s="18"/>
      <c r="P30" s="17"/>
      <c r="Q30" s="17"/>
      <c r="R30" s="17"/>
      <c r="S30" s="17"/>
      <c r="T30" s="34" t="s">
        <v>74</v>
      </c>
      <c r="U30" s="34"/>
      <c r="V30" s="34"/>
    </row>
    <row r="31" spans="1:281" ht="25.5" customHeight="1" x14ac:dyDescent="0.25">
      <c r="A31" s="62">
        <v>10</v>
      </c>
      <c r="B31" s="28" t="s">
        <v>45</v>
      </c>
      <c r="C31" s="27">
        <f t="shared" si="2"/>
        <v>18915506.444800001</v>
      </c>
      <c r="D31" s="18"/>
      <c r="E31" s="18">
        <f>E20*'1'!I29</f>
        <v>18915506.444800001</v>
      </c>
      <c r="F31" s="18"/>
      <c r="G31" s="18"/>
      <c r="H31" s="18"/>
      <c r="I31" s="18"/>
      <c r="J31" s="17"/>
      <c r="K31" s="17"/>
      <c r="L31" s="18"/>
      <c r="M31" s="27"/>
      <c r="N31" s="17"/>
      <c r="O31" s="18"/>
      <c r="P31" s="17"/>
      <c r="Q31" s="17"/>
      <c r="R31" s="17"/>
      <c r="S31" s="17"/>
      <c r="T31" s="34" t="s">
        <v>74</v>
      </c>
      <c r="U31" s="34"/>
      <c r="V31" s="34"/>
    </row>
    <row r="32" spans="1:281" ht="25.5" customHeight="1" x14ac:dyDescent="0.25">
      <c r="A32" s="62">
        <v>11</v>
      </c>
      <c r="B32" s="28" t="s">
        <v>101</v>
      </c>
      <c r="C32" s="27">
        <f>SUM(D32:I32,K32,M32,O32,Q32,S32)</f>
        <v>360000</v>
      </c>
      <c r="D32" s="18">
        <v>70000</v>
      </c>
      <c r="E32" s="18"/>
      <c r="F32" s="18"/>
      <c r="G32" s="18">
        <v>70000</v>
      </c>
      <c r="H32" s="18"/>
      <c r="I32" s="18">
        <v>70000</v>
      </c>
      <c r="J32" s="24"/>
      <c r="K32" s="17"/>
      <c r="L32" s="18"/>
      <c r="M32" s="17">
        <v>150000</v>
      </c>
      <c r="N32" s="17"/>
      <c r="O32" s="18"/>
      <c r="P32" s="17"/>
      <c r="Q32" s="17"/>
      <c r="R32" s="17"/>
      <c r="S32" s="63"/>
      <c r="T32" s="34" t="s">
        <v>74</v>
      </c>
      <c r="U32" s="34"/>
      <c r="V32" s="34"/>
    </row>
    <row r="33" spans="1:281" s="67" customFormat="1" ht="23.25" customHeight="1" x14ac:dyDescent="0.25">
      <c r="A33" s="64">
        <v>12</v>
      </c>
      <c r="B33" s="47" t="s">
        <v>100</v>
      </c>
      <c r="C33" s="27">
        <f t="shared" si="2"/>
        <v>210000</v>
      </c>
      <c r="D33" s="41">
        <v>70000</v>
      </c>
      <c r="E33" s="41">
        <v>70000</v>
      </c>
      <c r="F33" s="31"/>
      <c r="G33" s="27">
        <v>70000</v>
      </c>
      <c r="H33" s="31"/>
      <c r="I33" s="31"/>
      <c r="J33" s="30"/>
      <c r="K33" s="31"/>
      <c r="L33" s="30"/>
      <c r="M33" s="31"/>
      <c r="N33" s="30"/>
      <c r="O33" s="31"/>
      <c r="P33" s="30"/>
      <c r="Q33" s="31"/>
      <c r="R33" s="30"/>
      <c r="S33" s="65"/>
      <c r="T33" s="34" t="s">
        <v>74</v>
      </c>
      <c r="U33" s="66"/>
      <c r="V33" s="66"/>
    </row>
    <row r="34" spans="1:281" s="67" customFormat="1" ht="23.25" customHeight="1" x14ac:dyDescent="0.25">
      <c r="A34" s="64">
        <v>13</v>
      </c>
      <c r="B34" s="28" t="s">
        <v>99</v>
      </c>
      <c r="C34" s="27">
        <f t="shared" si="2"/>
        <v>150000</v>
      </c>
      <c r="D34" s="41"/>
      <c r="E34" s="41"/>
      <c r="F34" s="31"/>
      <c r="G34" s="27"/>
      <c r="H34" s="31"/>
      <c r="I34" s="31"/>
      <c r="J34" s="30"/>
      <c r="K34" s="31"/>
      <c r="L34" s="30"/>
      <c r="M34" s="17">
        <v>150000</v>
      </c>
      <c r="N34" s="30"/>
      <c r="O34" s="31"/>
      <c r="P34" s="30"/>
      <c r="Q34" s="31"/>
      <c r="R34" s="30"/>
      <c r="S34" s="65"/>
      <c r="T34" s="34" t="s">
        <v>98</v>
      </c>
      <c r="U34" s="66"/>
      <c r="V34" s="66"/>
    </row>
    <row r="35" spans="1:281" s="67" customFormat="1" ht="23.25" customHeight="1" x14ac:dyDescent="0.25">
      <c r="A35" s="64">
        <v>14</v>
      </c>
      <c r="B35" s="28" t="s">
        <v>107</v>
      </c>
      <c r="C35" s="27">
        <f t="shared" ref="C35" si="3">SUM(D35:I35,K35,M35,O35,Q35,S35)</f>
        <v>150000</v>
      </c>
      <c r="D35" s="41"/>
      <c r="E35" s="41"/>
      <c r="F35" s="31"/>
      <c r="G35" s="27"/>
      <c r="H35" s="31"/>
      <c r="I35" s="31"/>
      <c r="J35" s="30"/>
      <c r="K35" s="31"/>
      <c r="L35" s="30"/>
      <c r="M35" s="17">
        <v>150000</v>
      </c>
      <c r="N35" s="30"/>
      <c r="O35" s="31"/>
      <c r="P35" s="30"/>
      <c r="Q35" s="31"/>
      <c r="R35" s="30"/>
      <c r="S35" s="65"/>
      <c r="T35" s="34" t="s">
        <v>108</v>
      </c>
      <c r="U35" s="66"/>
      <c r="V35" s="66"/>
    </row>
    <row r="36" spans="1:281" s="67" customFormat="1" ht="23.25" customHeight="1" x14ac:dyDescent="0.25">
      <c r="A36" s="64"/>
      <c r="B36" s="93" t="s">
        <v>26</v>
      </c>
      <c r="C36" s="68">
        <f t="shared" ref="C36:I36" si="4">SUM(C22:C34)</f>
        <v>164596845.59459999</v>
      </c>
      <c r="D36" s="68">
        <f t="shared" si="4"/>
        <v>140000</v>
      </c>
      <c r="E36" s="68">
        <f t="shared" si="4"/>
        <v>31514252.671999998</v>
      </c>
      <c r="F36" s="68">
        <f t="shared" si="4"/>
        <v>0</v>
      </c>
      <c r="G36" s="68">
        <f t="shared" si="4"/>
        <v>1462690.6477999999</v>
      </c>
      <c r="H36" s="68">
        <f t="shared" si="4"/>
        <v>811689.52500000002</v>
      </c>
      <c r="I36" s="68">
        <f t="shared" si="4"/>
        <v>3058370.7747999998</v>
      </c>
      <c r="J36" s="68" t="s">
        <v>103</v>
      </c>
      <c r="K36" s="68">
        <f>SUM(K22:K34)</f>
        <v>0</v>
      </c>
      <c r="L36" s="68" t="s">
        <v>103</v>
      </c>
      <c r="M36" s="68">
        <v>121729994.98</v>
      </c>
      <c r="N36" s="68" t="s">
        <v>103</v>
      </c>
      <c r="O36" s="68">
        <f>SUM(O22:O34)</f>
        <v>0</v>
      </c>
      <c r="P36" s="68" t="s">
        <v>103</v>
      </c>
      <c r="Q36" s="68">
        <f>SUM(Q22:Q34)</f>
        <v>6029847</v>
      </c>
      <c r="R36" s="68" t="s">
        <v>103</v>
      </c>
      <c r="S36" s="68">
        <f>SUM(S22:S34)</f>
        <v>0</v>
      </c>
      <c r="T36" s="34"/>
      <c r="U36" s="66"/>
      <c r="V36" s="66"/>
    </row>
    <row r="37" spans="1:281" s="67" customFormat="1" ht="23.25" customHeight="1" x14ac:dyDescent="0.25">
      <c r="A37" s="120" t="s">
        <v>43</v>
      </c>
      <c r="B37" s="136"/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36"/>
      <c r="S37" s="137"/>
      <c r="T37" s="66"/>
      <c r="U37" s="66"/>
      <c r="V37" s="66"/>
    </row>
    <row r="38" spans="1:281" s="85" customFormat="1" ht="24" customHeight="1" x14ac:dyDescent="0.25">
      <c r="A38" s="77"/>
      <c r="B38" s="78" t="s">
        <v>104</v>
      </c>
      <c r="C38" s="79"/>
      <c r="D38" s="118">
        <v>1221.71</v>
      </c>
      <c r="E38" s="118">
        <v>4090.04</v>
      </c>
      <c r="F38" s="118">
        <v>1335.2</v>
      </c>
      <c r="G38" s="118">
        <v>431.8</v>
      </c>
      <c r="H38" s="118">
        <v>730.62</v>
      </c>
      <c r="I38" s="118">
        <v>975.57</v>
      </c>
      <c r="J38" s="79"/>
      <c r="K38" s="79"/>
      <c r="L38" s="80" t="s">
        <v>105</v>
      </c>
      <c r="M38" s="80">
        <v>19579.599999999999</v>
      </c>
      <c r="N38" s="80"/>
      <c r="O38" s="118">
        <v>925.4</v>
      </c>
      <c r="P38" s="118"/>
      <c r="Q38" s="118">
        <v>6974.53</v>
      </c>
      <c r="R38" s="118"/>
      <c r="S38" s="134">
        <v>6228.84</v>
      </c>
      <c r="T38" s="81"/>
      <c r="U38" s="82"/>
      <c r="V38" s="83"/>
      <c r="W38" s="98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2"/>
      <c r="AJ38" s="82"/>
      <c r="AK38" s="82"/>
      <c r="AL38" s="82"/>
      <c r="AM38" s="82"/>
      <c r="AN38" s="82"/>
      <c r="AO38" s="82"/>
      <c r="AP38" s="82"/>
      <c r="AQ38" s="82"/>
      <c r="AR38" s="82"/>
      <c r="AS38" s="82"/>
      <c r="AT38" s="82"/>
      <c r="AU38" s="82"/>
      <c r="AV38" s="82"/>
      <c r="AW38" s="82"/>
      <c r="AX38" s="82"/>
      <c r="AY38" s="82"/>
      <c r="AZ38" s="82"/>
      <c r="BA38" s="82"/>
      <c r="BB38" s="82"/>
      <c r="BC38" s="82"/>
      <c r="BD38" s="82"/>
      <c r="BE38" s="82"/>
      <c r="BF38" s="82"/>
      <c r="BG38" s="82"/>
      <c r="BH38" s="82"/>
      <c r="BI38" s="82"/>
      <c r="BJ38" s="82"/>
      <c r="BK38" s="82"/>
      <c r="BL38" s="82"/>
      <c r="BM38" s="82"/>
      <c r="BN38" s="82"/>
      <c r="BO38" s="82"/>
      <c r="BP38" s="82"/>
      <c r="BQ38" s="82"/>
      <c r="BR38" s="82"/>
      <c r="BS38" s="82"/>
      <c r="BT38" s="82"/>
      <c r="BU38" s="82"/>
      <c r="BV38" s="82"/>
      <c r="BW38" s="82"/>
      <c r="BX38" s="82"/>
      <c r="BY38" s="82"/>
      <c r="BZ38" s="82"/>
      <c r="CA38" s="82"/>
      <c r="CB38" s="82"/>
      <c r="CC38" s="82"/>
      <c r="CD38" s="82"/>
      <c r="CE38" s="82"/>
      <c r="CF38" s="82"/>
      <c r="CG38" s="82"/>
      <c r="CH38" s="82"/>
      <c r="CI38" s="82"/>
      <c r="CJ38" s="82"/>
      <c r="CK38" s="82"/>
      <c r="CL38" s="82"/>
      <c r="CM38" s="82"/>
      <c r="CN38" s="82"/>
      <c r="CO38" s="82"/>
      <c r="CP38" s="82"/>
      <c r="CQ38" s="82"/>
      <c r="CR38" s="82"/>
      <c r="CS38" s="82"/>
      <c r="CT38" s="82"/>
      <c r="CU38" s="82"/>
      <c r="CV38" s="82"/>
      <c r="CW38" s="82"/>
      <c r="CX38" s="82"/>
      <c r="CY38" s="82"/>
      <c r="CZ38" s="82"/>
      <c r="DA38" s="82"/>
      <c r="DB38" s="82"/>
      <c r="DC38" s="82"/>
      <c r="DD38" s="82"/>
      <c r="FL38" s="86"/>
      <c r="FM38" s="82"/>
      <c r="FN38" s="82"/>
      <c r="FO38" s="82"/>
      <c r="FP38" s="82"/>
      <c r="FQ38" s="82"/>
      <c r="FR38" s="82"/>
      <c r="FS38" s="82"/>
      <c r="FT38" s="82"/>
      <c r="FU38" s="82"/>
      <c r="FV38" s="82"/>
      <c r="FW38" s="82"/>
      <c r="FX38" s="82"/>
      <c r="FY38" s="82"/>
      <c r="FZ38" s="82"/>
      <c r="GA38" s="82"/>
      <c r="GB38" s="82"/>
      <c r="GC38" s="82"/>
      <c r="GD38" s="82"/>
      <c r="GE38" s="82"/>
      <c r="GF38" s="82"/>
      <c r="GG38" s="82"/>
      <c r="GH38" s="82"/>
      <c r="GI38" s="82"/>
      <c r="GJ38" s="82"/>
      <c r="GK38" s="82"/>
      <c r="GL38" s="82"/>
      <c r="GM38" s="82"/>
      <c r="GN38" s="82"/>
      <c r="GO38" s="82"/>
      <c r="GP38" s="82"/>
      <c r="GQ38" s="82"/>
      <c r="GR38" s="82"/>
      <c r="GS38" s="82"/>
      <c r="GT38" s="82"/>
      <c r="GU38" s="82"/>
      <c r="GV38" s="82"/>
      <c r="GW38" s="82"/>
      <c r="GX38" s="82"/>
      <c r="GY38" s="82"/>
      <c r="GZ38" s="82"/>
      <c r="HA38" s="82"/>
      <c r="HB38" s="82"/>
      <c r="HC38" s="82"/>
      <c r="HD38" s="82"/>
      <c r="HE38" s="82"/>
      <c r="HF38" s="82"/>
      <c r="HG38" s="82"/>
      <c r="HH38" s="82"/>
      <c r="HI38" s="82"/>
      <c r="HJ38" s="82"/>
      <c r="HK38" s="82"/>
      <c r="HL38" s="82"/>
      <c r="HM38" s="82"/>
      <c r="HN38" s="82"/>
      <c r="HO38" s="82"/>
      <c r="HP38" s="82"/>
      <c r="HQ38" s="82"/>
      <c r="HR38" s="82"/>
      <c r="HS38" s="82"/>
      <c r="HT38" s="82"/>
      <c r="HU38" s="82"/>
      <c r="HV38" s="82"/>
      <c r="HW38" s="82"/>
      <c r="HX38" s="82"/>
      <c r="HY38" s="82"/>
      <c r="HZ38" s="82"/>
      <c r="IA38" s="82"/>
      <c r="IB38" s="82"/>
      <c r="IC38" s="82"/>
      <c r="ID38" s="82"/>
      <c r="IE38" s="82"/>
      <c r="IF38" s="82"/>
      <c r="IG38" s="82"/>
      <c r="IH38" s="82"/>
      <c r="II38" s="82"/>
      <c r="IJ38" s="82"/>
      <c r="IK38" s="82"/>
      <c r="IL38" s="82"/>
      <c r="IM38" s="82"/>
      <c r="IN38" s="82"/>
      <c r="IO38" s="82"/>
      <c r="IP38" s="82"/>
      <c r="IQ38" s="82"/>
      <c r="IR38" s="82"/>
      <c r="IS38" s="82"/>
      <c r="IT38" s="82"/>
      <c r="IU38" s="82"/>
      <c r="IV38" s="82"/>
      <c r="IW38" s="82"/>
      <c r="IX38" s="82"/>
      <c r="IY38" s="82"/>
      <c r="IZ38" s="82"/>
      <c r="JA38" s="82"/>
      <c r="JB38" s="82"/>
      <c r="JC38" s="82"/>
      <c r="JD38" s="82"/>
      <c r="JE38" s="82"/>
      <c r="JF38" s="82"/>
      <c r="JG38" s="82"/>
      <c r="JH38" s="82"/>
      <c r="JI38" s="82"/>
      <c r="JJ38" s="82"/>
      <c r="JK38" s="82"/>
      <c r="JL38" s="82"/>
      <c r="JM38" s="82"/>
      <c r="JN38" s="82"/>
      <c r="JO38" s="82"/>
      <c r="JP38" s="82"/>
      <c r="JQ38" s="82"/>
      <c r="JR38" s="82"/>
      <c r="JS38" s="82"/>
      <c r="JT38" s="82"/>
      <c r="JU38" s="82"/>
    </row>
    <row r="39" spans="1:281" s="85" customFormat="1" ht="21" customHeight="1" x14ac:dyDescent="0.25">
      <c r="A39" s="87"/>
      <c r="B39" s="87"/>
      <c r="C39" s="88"/>
      <c r="D39" s="121"/>
      <c r="E39" s="119"/>
      <c r="F39" s="119"/>
      <c r="G39" s="119"/>
      <c r="H39" s="119"/>
      <c r="I39" s="119"/>
      <c r="J39" s="88"/>
      <c r="K39" s="88"/>
      <c r="L39" s="80" t="s">
        <v>106</v>
      </c>
      <c r="M39" s="80">
        <v>14919.35</v>
      </c>
      <c r="N39" s="89"/>
      <c r="O39" s="119"/>
      <c r="P39" s="119"/>
      <c r="Q39" s="119"/>
      <c r="R39" s="119"/>
      <c r="S39" s="135"/>
      <c r="T39" s="90"/>
      <c r="U39" s="82"/>
      <c r="V39" s="91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2"/>
      <c r="AJ39" s="82"/>
      <c r="AK39" s="82"/>
      <c r="AL39" s="82"/>
      <c r="AM39" s="82"/>
      <c r="AN39" s="82"/>
      <c r="AO39" s="82"/>
      <c r="AP39" s="82"/>
      <c r="AQ39" s="82"/>
      <c r="AR39" s="82"/>
      <c r="AS39" s="82"/>
      <c r="AT39" s="82"/>
      <c r="AU39" s="82"/>
      <c r="AV39" s="82"/>
      <c r="AW39" s="82"/>
      <c r="AX39" s="82"/>
      <c r="AY39" s="82"/>
      <c r="AZ39" s="82"/>
      <c r="BA39" s="82"/>
      <c r="BB39" s="82"/>
      <c r="BC39" s="82"/>
      <c r="BD39" s="82"/>
      <c r="BE39" s="82"/>
      <c r="BF39" s="82"/>
      <c r="BG39" s="82"/>
      <c r="BH39" s="82"/>
      <c r="BI39" s="82"/>
      <c r="BJ39" s="82"/>
      <c r="BK39" s="82"/>
      <c r="BL39" s="82"/>
      <c r="BM39" s="82"/>
      <c r="BN39" s="82"/>
      <c r="BO39" s="82"/>
      <c r="BP39" s="82"/>
      <c r="BQ39" s="82"/>
      <c r="BR39" s="82"/>
      <c r="BS39" s="82"/>
      <c r="BT39" s="82"/>
      <c r="BU39" s="82"/>
      <c r="BV39" s="82"/>
      <c r="BW39" s="82"/>
      <c r="BX39" s="82"/>
      <c r="BY39" s="82"/>
      <c r="BZ39" s="82"/>
      <c r="CA39" s="82"/>
      <c r="CB39" s="82"/>
      <c r="CC39" s="82"/>
      <c r="CD39" s="82"/>
      <c r="CE39" s="82"/>
      <c r="CF39" s="82"/>
      <c r="CG39" s="82"/>
      <c r="CH39" s="82"/>
      <c r="CI39" s="82"/>
      <c r="CJ39" s="82"/>
      <c r="CK39" s="82"/>
      <c r="CL39" s="82"/>
      <c r="CM39" s="82"/>
      <c r="CN39" s="82"/>
      <c r="CO39" s="82"/>
      <c r="CP39" s="82"/>
      <c r="CQ39" s="82"/>
      <c r="CR39" s="82"/>
      <c r="CS39" s="82"/>
      <c r="CT39" s="82"/>
      <c r="CU39" s="82"/>
      <c r="CV39" s="82"/>
      <c r="CW39" s="82"/>
      <c r="CX39" s="82"/>
      <c r="CY39" s="82"/>
      <c r="CZ39" s="82"/>
      <c r="DA39" s="82"/>
      <c r="DB39" s="82"/>
      <c r="DC39" s="82"/>
      <c r="DD39" s="82"/>
      <c r="FL39" s="86"/>
      <c r="FM39" s="82"/>
      <c r="FN39" s="82"/>
      <c r="FO39" s="82"/>
      <c r="FP39" s="82"/>
      <c r="FQ39" s="82"/>
      <c r="FR39" s="82"/>
      <c r="FS39" s="82"/>
      <c r="FT39" s="82"/>
      <c r="FU39" s="82"/>
      <c r="FV39" s="82"/>
      <c r="FW39" s="82"/>
      <c r="FX39" s="82"/>
      <c r="FY39" s="82"/>
      <c r="FZ39" s="82"/>
      <c r="GA39" s="82"/>
      <c r="GB39" s="82"/>
      <c r="GC39" s="82"/>
      <c r="GD39" s="82"/>
      <c r="GE39" s="82"/>
      <c r="GF39" s="82"/>
      <c r="GG39" s="82"/>
      <c r="GH39" s="82"/>
      <c r="GI39" s="82"/>
      <c r="GJ39" s="82"/>
      <c r="GK39" s="82"/>
      <c r="GL39" s="82"/>
      <c r="GM39" s="82"/>
      <c r="GN39" s="82"/>
      <c r="GO39" s="82"/>
      <c r="GP39" s="82"/>
      <c r="GQ39" s="82"/>
      <c r="GR39" s="82"/>
      <c r="GS39" s="82"/>
      <c r="GT39" s="82"/>
      <c r="GU39" s="82"/>
      <c r="GV39" s="82"/>
      <c r="GW39" s="82"/>
      <c r="GX39" s="82"/>
      <c r="GY39" s="82"/>
      <c r="GZ39" s="82"/>
      <c r="HA39" s="82"/>
      <c r="HB39" s="82"/>
      <c r="HC39" s="82"/>
      <c r="HD39" s="82"/>
      <c r="HE39" s="82"/>
      <c r="HF39" s="82"/>
      <c r="HG39" s="82"/>
      <c r="HH39" s="82"/>
      <c r="HI39" s="82"/>
      <c r="HJ39" s="82"/>
      <c r="HK39" s="82"/>
      <c r="HL39" s="82"/>
      <c r="HM39" s="82"/>
      <c r="HN39" s="82"/>
      <c r="HO39" s="82"/>
      <c r="HP39" s="82"/>
      <c r="HQ39" s="82"/>
      <c r="HR39" s="82"/>
      <c r="HS39" s="82"/>
      <c r="HT39" s="82"/>
      <c r="HU39" s="82"/>
      <c r="HV39" s="82"/>
      <c r="HW39" s="82"/>
      <c r="HX39" s="82"/>
      <c r="HY39" s="82"/>
      <c r="HZ39" s="82"/>
      <c r="IA39" s="82"/>
      <c r="IB39" s="82"/>
      <c r="IC39" s="82"/>
      <c r="ID39" s="82"/>
      <c r="IE39" s="82"/>
      <c r="IF39" s="82"/>
      <c r="IG39" s="82"/>
      <c r="IH39" s="82"/>
      <c r="II39" s="82"/>
      <c r="IJ39" s="82"/>
      <c r="IK39" s="82"/>
      <c r="IL39" s="82"/>
      <c r="IM39" s="82"/>
      <c r="IN39" s="82"/>
      <c r="IO39" s="82"/>
      <c r="IP39" s="82"/>
      <c r="IQ39" s="82"/>
      <c r="IR39" s="82"/>
      <c r="IS39" s="82"/>
      <c r="IT39" s="82"/>
      <c r="IU39" s="82"/>
      <c r="IV39" s="82"/>
      <c r="IW39" s="82"/>
      <c r="IX39" s="82"/>
      <c r="IY39" s="82"/>
      <c r="IZ39" s="82"/>
      <c r="JA39" s="82"/>
      <c r="JB39" s="82"/>
      <c r="JC39" s="82"/>
      <c r="JD39" s="82"/>
      <c r="JE39" s="82"/>
      <c r="JF39" s="82"/>
      <c r="JG39" s="82"/>
      <c r="JH39" s="82"/>
      <c r="JI39" s="82"/>
      <c r="JJ39" s="82"/>
      <c r="JK39" s="82"/>
      <c r="JL39" s="82"/>
      <c r="JM39" s="82"/>
      <c r="JN39" s="82"/>
      <c r="JO39" s="82"/>
      <c r="JP39" s="82"/>
      <c r="JQ39" s="82"/>
      <c r="JR39" s="82"/>
      <c r="JS39" s="82"/>
      <c r="JT39" s="82"/>
      <c r="JU39" s="82"/>
    </row>
    <row r="40" spans="1:281" s="67" customFormat="1" ht="23.25" customHeight="1" x14ac:dyDescent="0.25">
      <c r="A40" s="62">
        <v>1</v>
      </c>
      <c r="B40" s="28" t="s">
        <v>56</v>
      </c>
      <c r="C40" s="27">
        <f>SUM(D40:I40,K40,M40,O40,Q40,S40)</f>
        <v>16411285</v>
      </c>
      <c r="D40" s="18"/>
      <c r="E40" s="18"/>
      <c r="F40" s="18"/>
      <c r="G40" s="18"/>
      <c r="H40" s="18"/>
      <c r="I40" s="18"/>
      <c r="J40" s="17"/>
      <c r="K40" s="17"/>
      <c r="L40" s="18">
        <v>1100</v>
      </c>
      <c r="M40" s="27">
        <f>L40*'1'!O36</f>
        <v>16411285</v>
      </c>
      <c r="N40" s="17"/>
      <c r="O40" s="18"/>
      <c r="P40" s="17"/>
      <c r="Q40" s="17"/>
      <c r="R40" s="17"/>
      <c r="S40" s="17"/>
      <c r="T40" s="34" t="s">
        <v>74</v>
      </c>
      <c r="U40" s="34"/>
      <c r="V40" s="34"/>
      <c r="W40" s="60"/>
    </row>
    <row r="41" spans="1:281" s="67" customFormat="1" ht="23.25" customHeight="1" x14ac:dyDescent="0.25">
      <c r="A41" s="62">
        <v>2</v>
      </c>
      <c r="B41" s="28" t="s">
        <v>53</v>
      </c>
      <c r="C41" s="27">
        <f t="shared" ref="C41:C68" si="5">SUM(D41:I41,K41,M41,O41,Q41,S41)</f>
        <v>30405635.300000001</v>
      </c>
      <c r="D41" s="18"/>
      <c r="E41" s="18"/>
      <c r="F41" s="18"/>
      <c r="G41" s="18"/>
      <c r="H41" s="18"/>
      <c r="I41" s="18"/>
      <c r="J41" s="17"/>
      <c r="K41" s="17"/>
      <c r="L41" s="18">
        <v>2038</v>
      </c>
      <c r="M41" s="27">
        <f>L41*'1'!O37</f>
        <v>30405635.300000001</v>
      </c>
      <c r="N41" s="17"/>
      <c r="O41" s="18"/>
      <c r="P41" s="17"/>
      <c r="Q41" s="17"/>
      <c r="R41" s="17"/>
      <c r="S41" s="17"/>
      <c r="T41" s="34" t="s">
        <v>74</v>
      </c>
      <c r="U41" s="34"/>
      <c r="V41" s="34"/>
      <c r="W41" s="60"/>
    </row>
    <row r="42" spans="1:281" s="67" customFormat="1" ht="23.25" customHeight="1" x14ac:dyDescent="0.25">
      <c r="A42" s="62">
        <v>3</v>
      </c>
      <c r="B42" s="28" t="s">
        <v>63</v>
      </c>
      <c r="C42" s="27">
        <f t="shared" si="5"/>
        <v>21919362.199999999</v>
      </c>
      <c r="D42" s="18"/>
      <c r="E42" s="18"/>
      <c r="F42" s="18"/>
      <c r="G42" s="18"/>
      <c r="H42" s="18"/>
      <c r="I42" s="18"/>
      <c r="J42" s="17"/>
      <c r="K42" s="17"/>
      <c r="L42" s="18">
        <v>1119.5</v>
      </c>
      <c r="M42" s="27">
        <f>L42*'1'!O38</f>
        <v>21919362.199999999</v>
      </c>
      <c r="N42" s="17"/>
      <c r="O42" s="18"/>
      <c r="P42" s="17"/>
      <c r="Q42" s="17"/>
      <c r="R42" s="17"/>
      <c r="S42" s="17"/>
      <c r="T42" s="34" t="s">
        <v>75</v>
      </c>
      <c r="U42" s="34"/>
      <c r="V42" s="34"/>
      <c r="W42" s="60"/>
    </row>
    <row r="43" spans="1:281" s="67" customFormat="1" ht="23.25" customHeight="1" x14ac:dyDescent="0.25">
      <c r="A43" s="62">
        <v>4</v>
      </c>
      <c r="B43" s="28" t="s">
        <v>64</v>
      </c>
      <c r="C43" s="27">
        <f t="shared" si="5"/>
        <v>25089299.440000001</v>
      </c>
      <c r="D43" s="18"/>
      <c r="E43" s="18"/>
      <c r="F43" s="18"/>
      <c r="G43" s="18"/>
      <c r="H43" s="18"/>
      <c r="I43" s="18"/>
      <c r="J43" s="17"/>
      <c r="K43" s="17"/>
      <c r="L43" s="18">
        <v>1281.4000000000001</v>
      </c>
      <c r="M43" s="27">
        <f>L43*'1'!O39</f>
        <v>25089299.440000001</v>
      </c>
      <c r="N43" s="17"/>
      <c r="O43" s="18"/>
      <c r="P43" s="17"/>
      <c r="Q43" s="17"/>
      <c r="R43" s="17"/>
      <c r="S43" s="17"/>
      <c r="T43" s="34" t="s">
        <v>74</v>
      </c>
      <c r="U43" s="34"/>
      <c r="V43" s="34"/>
      <c r="W43" s="60"/>
    </row>
    <row r="44" spans="1:281" s="67" customFormat="1" ht="23.25" customHeight="1" x14ac:dyDescent="0.25">
      <c r="A44" s="62">
        <v>5</v>
      </c>
      <c r="B44" s="28" t="s">
        <v>65</v>
      </c>
      <c r="C44" s="27">
        <f t="shared" si="5"/>
        <v>25204819.079999998</v>
      </c>
      <c r="D44" s="18"/>
      <c r="E44" s="18"/>
      <c r="F44" s="18"/>
      <c r="G44" s="18"/>
      <c r="H44" s="18"/>
      <c r="I44" s="18"/>
      <c r="J44" s="17"/>
      <c r="K44" s="17"/>
      <c r="L44" s="18">
        <v>1287.3</v>
      </c>
      <c r="M44" s="27">
        <f>L44*'1'!O40</f>
        <v>25204819.079999998</v>
      </c>
      <c r="N44" s="17"/>
      <c r="O44" s="18"/>
      <c r="P44" s="17"/>
      <c r="Q44" s="17"/>
      <c r="R44" s="17"/>
      <c r="S44" s="17"/>
      <c r="T44" s="34" t="s">
        <v>75</v>
      </c>
      <c r="U44" s="34"/>
      <c r="V44" s="34"/>
      <c r="W44" s="60"/>
    </row>
    <row r="45" spans="1:281" s="67" customFormat="1" ht="23.25" customHeight="1" x14ac:dyDescent="0.25">
      <c r="A45" s="62">
        <v>6</v>
      </c>
      <c r="B45" s="28" t="s">
        <v>66</v>
      </c>
      <c r="C45" s="27">
        <f t="shared" si="5"/>
        <v>5967740</v>
      </c>
      <c r="D45" s="18"/>
      <c r="E45" s="18"/>
      <c r="F45" s="18"/>
      <c r="G45" s="18"/>
      <c r="H45" s="18"/>
      <c r="I45" s="18"/>
      <c r="J45" s="17"/>
      <c r="K45" s="17"/>
      <c r="L45" s="18">
        <v>400</v>
      </c>
      <c r="M45" s="27">
        <f>L45*'1'!O41</f>
        <v>5967740</v>
      </c>
      <c r="N45" s="17"/>
      <c r="O45" s="18"/>
      <c r="P45" s="17"/>
      <c r="Q45" s="17"/>
      <c r="R45" s="17"/>
      <c r="S45" s="17"/>
      <c r="T45" s="34" t="s">
        <v>80</v>
      </c>
      <c r="U45" s="34" t="s">
        <v>81</v>
      </c>
      <c r="V45" s="34"/>
      <c r="W45" s="60"/>
    </row>
    <row r="46" spans="1:281" s="67" customFormat="1" ht="23.25" customHeight="1" x14ac:dyDescent="0.25">
      <c r="A46" s="62">
        <v>7</v>
      </c>
      <c r="B46" s="28" t="s">
        <v>67</v>
      </c>
      <c r="C46" s="27">
        <f t="shared" si="5"/>
        <v>5967740</v>
      </c>
      <c r="D46" s="18"/>
      <c r="E46" s="18"/>
      <c r="F46" s="18"/>
      <c r="G46" s="18"/>
      <c r="H46" s="18"/>
      <c r="I46" s="18"/>
      <c r="J46" s="17"/>
      <c r="K46" s="17"/>
      <c r="L46" s="18">
        <v>400</v>
      </c>
      <c r="M46" s="27">
        <f>L46*'1'!O42</f>
        <v>5967740</v>
      </c>
      <c r="N46" s="17"/>
      <c r="O46" s="18"/>
      <c r="P46" s="17"/>
      <c r="Q46" s="17"/>
      <c r="R46" s="17"/>
      <c r="S46" s="17"/>
      <c r="T46" s="34" t="s">
        <v>77</v>
      </c>
      <c r="U46" s="34" t="s">
        <v>82</v>
      </c>
      <c r="V46" s="34"/>
      <c r="W46" s="60"/>
    </row>
    <row r="47" spans="1:281" s="67" customFormat="1" ht="23.25" customHeight="1" x14ac:dyDescent="0.25">
      <c r="A47" s="62">
        <v>8</v>
      </c>
      <c r="B47" s="28" t="s">
        <v>59</v>
      </c>
      <c r="C47" s="27">
        <f t="shared" si="5"/>
        <v>11487899.5</v>
      </c>
      <c r="D47" s="18"/>
      <c r="E47" s="18"/>
      <c r="F47" s="18"/>
      <c r="G47" s="18"/>
      <c r="H47" s="18"/>
      <c r="I47" s="18"/>
      <c r="J47" s="17"/>
      <c r="K47" s="17"/>
      <c r="L47" s="18">
        <v>770</v>
      </c>
      <c r="M47" s="27">
        <f>L47*'1'!O43</f>
        <v>11487899.5</v>
      </c>
      <c r="N47" s="17"/>
      <c r="O47" s="18"/>
      <c r="P47" s="17"/>
      <c r="Q47" s="17"/>
      <c r="R47" s="17"/>
      <c r="S47" s="17"/>
      <c r="T47" s="34" t="s">
        <v>74</v>
      </c>
      <c r="U47" s="34"/>
      <c r="V47" s="34"/>
      <c r="W47" s="60"/>
    </row>
    <row r="48" spans="1:281" s="67" customFormat="1" ht="23.25" customHeight="1" x14ac:dyDescent="0.25">
      <c r="A48" s="62">
        <v>9</v>
      </c>
      <c r="B48" s="28" t="s">
        <v>60</v>
      </c>
      <c r="C48" s="27">
        <f t="shared" si="5"/>
        <v>11487899.5</v>
      </c>
      <c r="D48" s="18"/>
      <c r="E48" s="18"/>
      <c r="F48" s="18"/>
      <c r="G48" s="18"/>
      <c r="H48" s="18"/>
      <c r="I48" s="18"/>
      <c r="J48" s="17"/>
      <c r="K48" s="17"/>
      <c r="L48" s="18">
        <v>770</v>
      </c>
      <c r="M48" s="27">
        <f>L48*'1'!O44</f>
        <v>11487899.5</v>
      </c>
      <c r="N48" s="17"/>
      <c r="O48" s="18"/>
      <c r="P48" s="17"/>
      <c r="Q48" s="17"/>
      <c r="R48" s="17"/>
      <c r="S48" s="17"/>
      <c r="T48" s="34" t="s">
        <v>74</v>
      </c>
      <c r="U48" s="34"/>
      <c r="V48" s="34"/>
      <c r="W48" s="60"/>
    </row>
    <row r="49" spans="1:23" s="67" customFormat="1" ht="23.25" customHeight="1" x14ac:dyDescent="0.25">
      <c r="A49" s="62">
        <v>10</v>
      </c>
      <c r="B49" s="28" t="s">
        <v>58</v>
      </c>
      <c r="C49" s="27">
        <f t="shared" si="5"/>
        <v>14770156.5</v>
      </c>
      <c r="D49" s="18"/>
      <c r="E49" s="18"/>
      <c r="F49" s="18"/>
      <c r="G49" s="18"/>
      <c r="H49" s="18"/>
      <c r="I49" s="18"/>
      <c r="J49" s="17"/>
      <c r="K49" s="17"/>
      <c r="L49" s="18">
        <v>990</v>
      </c>
      <c r="M49" s="27">
        <f>L49*'1'!O45</f>
        <v>14770156.5</v>
      </c>
      <c r="N49" s="17"/>
      <c r="O49" s="18"/>
      <c r="P49" s="17"/>
      <c r="Q49" s="17"/>
      <c r="R49" s="17"/>
      <c r="S49" s="17"/>
      <c r="T49" s="34" t="s">
        <v>74</v>
      </c>
      <c r="U49" s="34"/>
      <c r="V49" s="34"/>
      <c r="W49" s="60"/>
    </row>
    <row r="50" spans="1:23" s="67" customFormat="1" ht="23.25" customHeight="1" x14ac:dyDescent="0.25">
      <c r="A50" s="62">
        <v>11</v>
      </c>
      <c r="B50" s="28" t="s">
        <v>61</v>
      </c>
      <c r="C50" s="27">
        <f t="shared" si="5"/>
        <v>11487899.5</v>
      </c>
      <c r="D50" s="18"/>
      <c r="E50" s="18"/>
      <c r="F50" s="18"/>
      <c r="G50" s="18"/>
      <c r="H50" s="18"/>
      <c r="I50" s="18"/>
      <c r="J50" s="17"/>
      <c r="K50" s="17"/>
      <c r="L50" s="18">
        <v>770</v>
      </c>
      <c r="M50" s="27">
        <f>L50*'1'!O46</f>
        <v>11487899.5</v>
      </c>
      <c r="N50" s="17"/>
      <c r="O50" s="18"/>
      <c r="P50" s="17"/>
      <c r="Q50" s="17"/>
      <c r="R50" s="17"/>
      <c r="S50" s="17"/>
      <c r="T50" s="34" t="s">
        <v>74</v>
      </c>
      <c r="U50" s="34"/>
      <c r="V50" s="34"/>
      <c r="W50" s="60"/>
    </row>
    <row r="51" spans="1:23" s="67" customFormat="1" ht="23.25" customHeight="1" x14ac:dyDescent="0.25">
      <c r="A51" s="62">
        <v>12</v>
      </c>
      <c r="B51" s="28" t="s">
        <v>72</v>
      </c>
      <c r="C51" s="27">
        <f t="shared" si="5"/>
        <v>19579600</v>
      </c>
      <c r="D51" s="18"/>
      <c r="E51" s="18"/>
      <c r="F51" s="18"/>
      <c r="G51" s="18"/>
      <c r="H51" s="18"/>
      <c r="I51" s="18"/>
      <c r="J51" s="17"/>
      <c r="K51" s="17"/>
      <c r="L51" s="18">
        <v>1000</v>
      </c>
      <c r="M51" s="27">
        <f>L51*'1'!O47</f>
        <v>19579600</v>
      </c>
      <c r="N51" s="17"/>
      <c r="O51" s="18"/>
      <c r="P51" s="17"/>
      <c r="Q51" s="17"/>
      <c r="R51" s="17"/>
      <c r="S51" s="17"/>
      <c r="T51" s="34" t="s">
        <v>74</v>
      </c>
      <c r="U51" s="34"/>
      <c r="V51" s="34"/>
      <c r="W51" s="60"/>
    </row>
    <row r="52" spans="1:23" ht="25.5" customHeight="1" x14ac:dyDescent="0.25">
      <c r="A52" s="62">
        <v>13</v>
      </c>
      <c r="B52" s="28" t="s">
        <v>94</v>
      </c>
      <c r="C52" s="27">
        <f t="shared" si="5"/>
        <v>14514617.909599997</v>
      </c>
      <c r="D52" s="18">
        <f>D38*'1'!I48</f>
        <v>1841874.4301999998</v>
      </c>
      <c r="E52" s="18"/>
      <c r="F52" s="18"/>
      <c r="G52" s="18">
        <f>G38*'1'!I48</f>
        <v>650990.31599999999</v>
      </c>
      <c r="H52" s="18"/>
      <c r="I52" s="18">
        <f>I38*'1'!I48</f>
        <v>1470788.8433999999</v>
      </c>
      <c r="J52" s="24"/>
      <c r="K52" s="17"/>
      <c r="L52" s="18">
        <f>13*54.4</f>
        <v>707.19999999999993</v>
      </c>
      <c r="M52" s="17">
        <f>L52*M39</f>
        <v>10550964.319999998</v>
      </c>
      <c r="N52" s="17"/>
      <c r="O52" s="18"/>
      <c r="P52" s="17"/>
      <c r="Q52" s="17"/>
      <c r="R52" s="17"/>
      <c r="S52" s="17"/>
      <c r="T52" s="34" t="s">
        <v>74</v>
      </c>
      <c r="U52" s="34"/>
      <c r="V52" s="34"/>
    </row>
    <row r="53" spans="1:23" s="67" customFormat="1" ht="23.25" customHeight="1" x14ac:dyDescent="0.25">
      <c r="A53" s="62">
        <v>14</v>
      </c>
      <c r="B53" s="47" t="s">
        <v>96</v>
      </c>
      <c r="C53" s="27">
        <f t="shared" si="5"/>
        <v>5425931.6850000005</v>
      </c>
      <c r="D53" s="18">
        <f>D38*'1'!I49</f>
        <v>1154149.4370000002</v>
      </c>
      <c r="E53" s="18">
        <f>E38*'1'!I49</f>
        <v>3863860.7880000002</v>
      </c>
      <c r="F53" s="18"/>
      <c r="G53" s="18">
        <f>G38*'1'!I49</f>
        <v>407921.46</v>
      </c>
      <c r="H53" s="18"/>
      <c r="I53" s="18"/>
      <c r="J53" s="17"/>
      <c r="K53" s="17"/>
      <c r="L53" s="18"/>
      <c r="M53" s="18"/>
      <c r="N53" s="17"/>
      <c r="O53" s="18"/>
      <c r="P53" s="17"/>
      <c r="Q53" s="17"/>
      <c r="R53" s="17"/>
      <c r="S53" s="17"/>
      <c r="T53" s="34" t="s">
        <v>74</v>
      </c>
      <c r="U53" s="66"/>
      <c r="V53" s="66"/>
    </row>
    <row r="54" spans="1:23" s="67" customFormat="1" ht="23.25" customHeight="1" x14ac:dyDescent="0.25">
      <c r="A54" s="62">
        <v>15</v>
      </c>
      <c r="B54" s="28" t="s">
        <v>97</v>
      </c>
      <c r="C54" s="27">
        <f t="shared" si="5"/>
        <v>9370433.4528749995</v>
      </c>
      <c r="D54" s="31"/>
      <c r="E54" s="31"/>
      <c r="F54" s="31"/>
      <c r="G54" s="31"/>
      <c r="H54" s="31"/>
      <c r="I54" s="31"/>
      <c r="J54" s="30"/>
      <c r="K54" s="31"/>
      <c r="L54" s="24">
        <f>49.65*12.65</f>
        <v>628.07249999999999</v>
      </c>
      <c r="M54" s="17">
        <f>L54*M39</f>
        <v>9370433.4528749995</v>
      </c>
      <c r="N54" s="30"/>
      <c r="O54" s="31"/>
      <c r="P54" s="30"/>
      <c r="Q54" s="31"/>
      <c r="R54" s="30"/>
      <c r="S54" s="31"/>
      <c r="T54" s="34" t="s">
        <v>98</v>
      </c>
      <c r="U54" s="66"/>
      <c r="V54" s="66"/>
    </row>
    <row r="55" spans="1:23" s="67" customFormat="1" ht="23.25" customHeight="1" x14ac:dyDescent="0.25">
      <c r="A55" s="62">
        <v>16</v>
      </c>
      <c r="B55" s="28" t="s">
        <v>109</v>
      </c>
      <c r="C55" s="27">
        <f t="shared" si="5"/>
        <v>17219866.607999995</v>
      </c>
      <c r="D55" s="31"/>
      <c r="E55" s="31"/>
      <c r="F55" s="31"/>
      <c r="G55" s="31"/>
      <c r="H55" s="31"/>
      <c r="I55" s="31"/>
      <c r="J55" s="30"/>
      <c r="K55" s="31"/>
      <c r="L55" s="24">
        <f>69.8*12.6</f>
        <v>879.4799999999999</v>
      </c>
      <c r="M55" s="17">
        <f>L55*'1'!O51</f>
        <v>17219866.607999995</v>
      </c>
      <c r="N55" s="30"/>
      <c r="O55" s="31"/>
      <c r="P55" s="30"/>
      <c r="Q55" s="31"/>
      <c r="R55" s="30"/>
      <c r="S55" s="31"/>
      <c r="T55" s="34" t="s">
        <v>110</v>
      </c>
      <c r="U55" s="66"/>
      <c r="V55" s="66"/>
    </row>
    <row r="56" spans="1:23" s="67" customFormat="1" ht="23.25" customHeight="1" x14ac:dyDescent="0.25">
      <c r="A56" s="62">
        <v>17</v>
      </c>
      <c r="B56" s="94" t="s">
        <v>111</v>
      </c>
      <c r="C56" s="27">
        <f t="shared" si="5"/>
        <v>59485404.173600003</v>
      </c>
      <c r="D56" s="27">
        <f>D38*'1'!I52</f>
        <v>3936031.9753999999</v>
      </c>
      <c r="E56" s="27">
        <f>E38*'1'!I52</f>
        <v>13177045.469599999</v>
      </c>
      <c r="F56" s="27"/>
      <c r="G56" s="27">
        <f>G38*'1'!I52</f>
        <v>1391147.3319999999</v>
      </c>
      <c r="H56" s="27">
        <f>H38*'1'!I52</f>
        <v>2353867.6787999999</v>
      </c>
      <c r="I56" s="27">
        <f>I38*'1'!I52</f>
        <v>3143032.8917999999</v>
      </c>
      <c r="J56" s="24"/>
      <c r="K56" s="27"/>
      <c r="L56" s="24">
        <v>975.96</v>
      </c>
      <c r="M56" s="17">
        <f>L56*M39</f>
        <v>14560688.826000001</v>
      </c>
      <c r="N56" s="30"/>
      <c r="O56" s="31"/>
      <c r="P56" s="30">
        <v>3000</v>
      </c>
      <c r="Q56" s="31">
        <f>P56*Q38</f>
        <v>20923590</v>
      </c>
      <c r="R56" s="30"/>
      <c r="S56" s="31"/>
      <c r="T56" s="34">
        <v>2026</v>
      </c>
      <c r="U56" s="95" t="s">
        <v>112</v>
      </c>
      <c r="V56" s="66"/>
    </row>
    <row r="57" spans="1:23" s="67" customFormat="1" ht="23.25" customHeight="1" x14ac:dyDescent="0.25">
      <c r="A57" s="69">
        <f>A56+1</f>
        <v>18</v>
      </c>
      <c r="B57" s="28" t="s">
        <v>113</v>
      </c>
      <c r="C57" s="27">
        <f t="shared" si="5"/>
        <v>52665318.812200002</v>
      </c>
      <c r="D57" s="27">
        <f>D38*'1'!I53</f>
        <v>3888739.5813000002</v>
      </c>
      <c r="E57" s="27">
        <f>E38*'1'!I53</f>
        <v>13018720.021200001</v>
      </c>
      <c r="F57" s="27"/>
      <c r="G57" s="27">
        <f>G38*'1'!I53</f>
        <v>1374432.3540000001</v>
      </c>
      <c r="H57" s="27">
        <f>H38*'1'!I53</f>
        <v>2325585.3785999999</v>
      </c>
      <c r="I57" s="27">
        <f>I38*'1'!I53</f>
        <v>3105268.5771000003</v>
      </c>
      <c r="J57" s="24"/>
      <c r="K57" s="27"/>
      <c r="L57" s="24">
        <v>848</v>
      </c>
      <c r="M57" s="17">
        <f>L57*M39</f>
        <v>12651608.800000001</v>
      </c>
      <c r="N57" s="30">
        <v>672</v>
      </c>
      <c r="O57" s="31">
        <f>N57*O38</f>
        <v>621868.79999999993</v>
      </c>
      <c r="P57" s="30">
        <v>2190</v>
      </c>
      <c r="Q57" s="31">
        <f>P57*Q38</f>
        <v>15274220.699999999</v>
      </c>
      <c r="R57" s="30">
        <v>65</v>
      </c>
      <c r="S57" s="31">
        <f>R57*S38</f>
        <v>404874.60000000003</v>
      </c>
      <c r="T57" s="34" t="s">
        <v>74</v>
      </c>
      <c r="U57" s="35" t="s">
        <v>127</v>
      </c>
      <c r="V57" s="66"/>
    </row>
    <row r="58" spans="1:23" s="67" customFormat="1" ht="23.25" customHeight="1" x14ac:dyDescent="0.25">
      <c r="A58" s="69">
        <f t="shared" ref="A58:A67" si="6">A57+1</f>
        <v>19</v>
      </c>
      <c r="B58" s="28" t="s">
        <v>114</v>
      </c>
      <c r="C58" s="27">
        <f t="shared" si="5"/>
        <v>85288139.827399999</v>
      </c>
      <c r="D58" s="27">
        <f>D38*'1'!I54</f>
        <v>6662302.2746000001</v>
      </c>
      <c r="E58" s="27">
        <f>E38*'1'!I54</f>
        <v>22304051.530400001</v>
      </c>
      <c r="F58" s="27"/>
      <c r="G58" s="27">
        <f>G38*'1'!I54</f>
        <v>2354717.6680000001</v>
      </c>
      <c r="H58" s="27">
        <f>H38*'1'!I54</f>
        <v>3984260.8212000001</v>
      </c>
      <c r="I58" s="27">
        <f>I38*'1'!I54</f>
        <v>5320036.8582000006</v>
      </c>
      <c r="J58" s="24"/>
      <c r="K58" s="27"/>
      <c r="L58" s="24">
        <v>1353.5</v>
      </c>
      <c r="M58" s="17">
        <f>L58*M39</f>
        <v>20193340.225000001</v>
      </c>
      <c r="N58" s="30">
        <v>1277</v>
      </c>
      <c r="O58" s="31">
        <f>N58*O38</f>
        <v>1181735.8</v>
      </c>
      <c r="P58" s="30">
        <v>3205</v>
      </c>
      <c r="Q58" s="31">
        <f>P58*Q38</f>
        <v>22353368.649999999</v>
      </c>
      <c r="R58" s="30">
        <v>150</v>
      </c>
      <c r="S58" s="31">
        <f>R58*S38</f>
        <v>934326</v>
      </c>
      <c r="T58" s="34" t="s">
        <v>74</v>
      </c>
      <c r="U58" s="35" t="s">
        <v>127</v>
      </c>
      <c r="V58" s="66"/>
    </row>
    <row r="59" spans="1:23" s="67" customFormat="1" ht="23.25" customHeight="1" x14ac:dyDescent="0.25">
      <c r="A59" s="69">
        <f t="shared" si="6"/>
        <v>20</v>
      </c>
      <c r="B59" s="28" t="s">
        <v>115</v>
      </c>
      <c r="C59" s="27">
        <f t="shared" si="5"/>
        <v>40836853.544</v>
      </c>
      <c r="D59" s="27">
        <f>D38*'1'!I55</f>
        <v>2499740.8309999998</v>
      </c>
      <c r="E59" s="27">
        <f>E38*'1'!I55</f>
        <v>8368630.8439999996</v>
      </c>
      <c r="F59" s="27"/>
      <c r="G59" s="27">
        <f>G38*'1'!I55</f>
        <v>883505.98</v>
      </c>
      <c r="H59" s="27">
        <f>H38*'1'!I55</f>
        <v>1494921.5819999999</v>
      </c>
      <c r="I59" s="27">
        <f>I38*'1'!I55</f>
        <v>1996113.777</v>
      </c>
      <c r="J59" s="24"/>
      <c r="K59" s="27"/>
      <c r="L59" s="24">
        <v>686</v>
      </c>
      <c r="M59" s="17">
        <f>L59*M39</f>
        <v>10234674.1</v>
      </c>
      <c r="N59" s="30">
        <v>702</v>
      </c>
      <c r="O59" s="31">
        <f>N59*O38</f>
        <v>649630.79999999993</v>
      </c>
      <c r="P59" s="30">
        <v>2051</v>
      </c>
      <c r="Q59" s="31">
        <f>P59*Q38</f>
        <v>14304761.029999999</v>
      </c>
      <c r="R59" s="30">
        <v>65</v>
      </c>
      <c r="S59" s="31">
        <f>R59*S38</f>
        <v>404874.60000000003</v>
      </c>
      <c r="T59" s="34" t="s">
        <v>74</v>
      </c>
      <c r="U59" s="35" t="s">
        <v>127</v>
      </c>
      <c r="V59" s="66"/>
    </row>
    <row r="60" spans="1:23" s="67" customFormat="1" ht="23.25" customHeight="1" x14ac:dyDescent="0.25">
      <c r="A60" s="69">
        <f t="shared" si="6"/>
        <v>21</v>
      </c>
      <c r="B60" s="28" t="s">
        <v>116</v>
      </c>
      <c r="C60" s="27">
        <f t="shared" si="5"/>
        <v>37892009.357999995</v>
      </c>
      <c r="D60" s="27">
        <f>D38*'1'!I56</f>
        <v>2213982.8620000002</v>
      </c>
      <c r="E60" s="27">
        <f>E38*'1'!I56</f>
        <v>7411970.4879999999</v>
      </c>
      <c r="F60" s="27"/>
      <c r="G60" s="27">
        <f>G38*'1'!I56</f>
        <v>782507.96000000008</v>
      </c>
      <c r="H60" s="27">
        <f>H38*'1'!I56</f>
        <v>1324029.564</v>
      </c>
      <c r="I60" s="27">
        <f>I38*'1'!I56</f>
        <v>1767927.9540000001</v>
      </c>
      <c r="J60" s="24"/>
      <c r="K60" s="27"/>
      <c r="L60" s="24">
        <v>634</v>
      </c>
      <c r="M60" s="17">
        <f>L60*M39</f>
        <v>9458867.9000000004</v>
      </c>
      <c r="N60" s="30">
        <v>443</v>
      </c>
      <c r="O60" s="31">
        <f>N60*O38</f>
        <v>409952.2</v>
      </c>
      <c r="P60" s="30">
        <v>2051</v>
      </c>
      <c r="Q60" s="31">
        <f>P60*Q38</f>
        <v>14304761.029999999</v>
      </c>
      <c r="R60" s="30">
        <v>35</v>
      </c>
      <c r="S60" s="31">
        <f>R60*S38</f>
        <v>218009.4</v>
      </c>
      <c r="T60" s="34" t="s">
        <v>74</v>
      </c>
      <c r="U60" s="35" t="s">
        <v>127</v>
      </c>
      <c r="V60" s="66"/>
    </row>
    <row r="61" spans="1:23" s="67" customFormat="1" ht="23.25" customHeight="1" x14ac:dyDescent="0.25">
      <c r="A61" s="69">
        <f t="shared" si="6"/>
        <v>22</v>
      </c>
      <c r="B61" s="28" t="s">
        <v>117</v>
      </c>
      <c r="C61" s="27">
        <f t="shared" si="5"/>
        <v>57184753.419</v>
      </c>
      <c r="D61" s="27">
        <f>D38*'1'!I57</f>
        <v>4092239.8160000001</v>
      </c>
      <c r="E61" s="27">
        <f>E38*'1'!I57</f>
        <v>13699997.983999999</v>
      </c>
      <c r="F61" s="27"/>
      <c r="G61" s="27">
        <f>G38*'1'!I57</f>
        <v>1446357.28</v>
      </c>
      <c r="H61" s="27">
        <f>H38*'1'!I57</f>
        <v>2447284.7519999999</v>
      </c>
      <c r="I61" s="27">
        <f>I38*'1'!I57</f>
        <v>3267769.2719999999</v>
      </c>
      <c r="J61" s="24"/>
      <c r="K61" s="27"/>
      <c r="L61" s="24">
        <v>942.5</v>
      </c>
      <c r="M61" s="17">
        <f>L61*M39</f>
        <v>14061487.375</v>
      </c>
      <c r="N61" s="30">
        <v>725</v>
      </c>
      <c r="O61" s="31">
        <f>N61*O38</f>
        <v>670915</v>
      </c>
      <c r="P61" s="30">
        <v>2450</v>
      </c>
      <c r="Q61" s="31">
        <f>P61*Q38</f>
        <v>17087598.5</v>
      </c>
      <c r="R61" s="30">
        <v>66</v>
      </c>
      <c r="S61" s="31">
        <f>R61*S38</f>
        <v>411103.44</v>
      </c>
      <c r="T61" s="34" t="s">
        <v>74</v>
      </c>
      <c r="U61" s="35" t="s">
        <v>127</v>
      </c>
      <c r="V61" s="66"/>
    </row>
    <row r="62" spans="1:23" s="67" customFormat="1" ht="23.25" customHeight="1" x14ac:dyDescent="0.25">
      <c r="A62" s="69">
        <f t="shared" si="6"/>
        <v>23</v>
      </c>
      <c r="B62" s="28" t="s">
        <v>118</v>
      </c>
      <c r="C62" s="27">
        <f t="shared" si="5"/>
        <v>27589792.9034</v>
      </c>
      <c r="D62" s="27">
        <f>D38*'1'!I58</f>
        <v>1190751.8685999999</v>
      </c>
      <c r="E62" s="27">
        <f>E38*'1'!I58</f>
        <v>3986398.3863999997</v>
      </c>
      <c r="F62" s="27"/>
      <c r="G62" s="27">
        <f>G38*'1'!I58</f>
        <v>420858.18800000002</v>
      </c>
      <c r="H62" s="27">
        <f>H38*'1'!I58</f>
        <v>712106.08919999993</v>
      </c>
      <c r="I62" s="27">
        <f>I38*'1'!I58</f>
        <v>950849.05619999999</v>
      </c>
      <c r="J62" s="24"/>
      <c r="K62" s="27"/>
      <c r="L62" s="24">
        <v>380.5</v>
      </c>
      <c r="M62" s="17">
        <f>L62*M39</f>
        <v>5676812.6749999998</v>
      </c>
      <c r="N62" s="30">
        <v>450</v>
      </c>
      <c r="O62" s="31">
        <f>N62*O38</f>
        <v>416430</v>
      </c>
      <c r="P62" s="30">
        <v>2000</v>
      </c>
      <c r="Q62" s="31">
        <f>P62*Q38</f>
        <v>13949060</v>
      </c>
      <c r="R62" s="30">
        <v>46</v>
      </c>
      <c r="S62" s="31">
        <f>R62*S38</f>
        <v>286526.64</v>
      </c>
      <c r="T62" s="34" t="s">
        <v>74</v>
      </c>
      <c r="U62" s="35" t="s">
        <v>127</v>
      </c>
      <c r="V62" s="66"/>
    </row>
    <row r="63" spans="1:23" s="67" customFormat="1" ht="23.25" customHeight="1" x14ac:dyDescent="0.25">
      <c r="A63" s="69">
        <f t="shared" si="6"/>
        <v>24</v>
      </c>
      <c r="B63" s="28" t="s">
        <v>122</v>
      </c>
      <c r="C63" s="27">
        <f t="shared" si="5"/>
        <v>54694883.405600011</v>
      </c>
      <c r="D63" s="27">
        <f>D38*'1'!I59</f>
        <v>3895654.4599000001</v>
      </c>
      <c r="E63" s="27">
        <f>E38*'1'!I59</f>
        <v>13041869.647600001</v>
      </c>
      <c r="F63" s="27"/>
      <c r="G63" s="27">
        <f>G38*'1'!I59</f>
        <v>1376876.3419999999</v>
      </c>
      <c r="H63" s="27">
        <f>H38*'1'!I59</f>
        <v>2329720.6878</v>
      </c>
      <c r="I63" s="27">
        <f>I38*'1'!I59</f>
        <v>3110790.3033000003</v>
      </c>
      <c r="J63" s="24"/>
      <c r="K63" s="27"/>
      <c r="L63" s="24">
        <v>969.9</v>
      </c>
      <c r="M63" s="17">
        <f>L63*M39</f>
        <v>14470277.564999999</v>
      </c>
      <c r="N63" s="30">
        <v>678</v>
      </c>
      <c r="O63" s="31">
        <f>N63*O38</f>
        <v>627421.19999999995</v>
      </c>
      <c r="P63" s="30">
        <v>2200</v>
      </c>
      <c r="Q63" s="31">
        <f>P63*Q38</f>
        <v>15343966</v>
      </c>
      <c r="R63" s="30">
        <v>80</v>
      </c>
      <c r="S63" s="31">
        <f>R63*S38</f>
        <v>498307.2</v>
      </c>
      <c r="T63" s="34" t="s">
        <v>74</v>
      </c>
      <c r="U63" s="35" t="s">
        <v>127</v>
      </c>
      <c r="V63" s="66"/>
    </row>
    <row r="64" spans="1:23" s="67" customFormat="1" ht="23.25" customHeight="1" x14ac:dyDescent="0.25">
      <c r="A64" s="69">
        <f t="shared" si="6"/>
        <v>25</v>
      </c>
      <c r="B64" s="28" t="s">
        <v>123</v>
      </c>
      <c r="C64" s="27">
        <f t="shared" si="5"/>
        <v>53653211.589599997</v>
      </c>
      <c r="D64" s="27">
        <f>D38*'1'!I60</f>
        <v>3879588.9734</v>
      </c>
      <c r="E64" s="27">
        <f>E38*'1'!I60</f>
        <v>12988085.6216</v>
      </c>
      <c r="F64" s="27"/>
      <c r="G64" s="27">
        <f>G38*'1'!I60</f>
        <v>1371198.172</v>
      </c>
      <c r="H64" s="27">
        <f>H38*'1'!I60</f>
        <v>2320113.0348</v>
      </c>
      <c r="I64" s="27">
        <f>I38*'1'!I60</f>
        <v>3097961.5578000001</v>
      </c>
      <c r="J64" s="24"/>
      <c r="K64" s="27"/>
      <c r="L64" s="24">
        <v>915.8</v>
      </c>
      <c r="M64" s="17">
        <f>L64*M39</f>
        <v>13663140.73</v>
      </c>
      <c r="N64" s="30">
        <v>0</v>
      </c>
      <c r="O64" s="31">
        <f>N64*O38</f>
        <v>0</v>
      </c>
      <c r="P64" s="30">
        <v>2190</v>
      </c>
      <c r="Q64" s="31">
        <f>P64*Q38</f>
        <v>15274220.699999999</v>
      </c>
      <c r="R64" s="30">
        <v>170</v>
      </c>
      <c r="S64" s="31">
        <f>R64*S38</f>
        <v>1058902.8</v>
      </c>
      <c r="T64" s="34" t="s">
        <v>74</v>
      </c>
      <c r="U64" s="35" t="s">
        <v>127</v>
      </c>
      <c r="V64" s="66"/>
    </row>
    <row r="65" spans="1:22" s="67" customFormat="1" ht="23.25" customHeight="1" x14ac:dyDescent="0.25">
      <c r="A65" s="69">
        <f t="shared" si="6"/>
        <v>26</v>
      </c>
      <c r="B65" s="28" t="s">
        <v>124</v>
      </c>
      <c r="C65" s="27">
        <f t="shared" si="5"/>
        <v>105173182.9858</v>
      </c>
      <c r="D65" s="27">
        <f>D38*'1'!I61</f>
        <v>7685679.8732000003</v>
      </c>
      <c r="E65" s="27">
        <f>E38*'1'!I61</f>
        <v>25730114.436799999</v>
      </c>
      <c r="F65" s="27"/>
      <c r="G65" s="27">
        <f>G38*'1'!I61</f>
        <v>2716419.2560000001</v>
      </c>
      <c r="H65" s="27">
        <f>H38*'1'!I61</f>
        <v>4596271.9704</v>
      </c>
      <c r="I65" s="27">
        <f>I38*'1'!I61</f>
        <v>6137232.8244000003</v>
      </c>
      <c r="J65" s="24"/>
      <c r="K65" s="27"/>
      <c r="L65" s="24">
        <v>1847.1</v>
      </c>
      <c r="M65" s="17">
        <f>L65*M39</f>
        <v>27557531.384999998</v>
      </c>
      <c r="N65" s="30">
        <v>1278</v>
      </c>
      <c r="O65" s="31">
        <f>N65*O38</f>
        <v>1182661.2</v>
      </c>
      <c r="P65" s="30">
        <v>4100</v>
      </c>
      <c r="Q65" s="31">
        <f>P65*Q38</f>
        <v>28595573</v>
      </c>
      <c r="R65" s="30">
        <v>156</v>
      </c>
      <c r="S65" s="31">
        <f>R65*S38</f>
        <v>971699.04</v>
      </c>
      <c r="T65" s="34" t="s">
        <v>74</v>
      </c>
      <c r="U65" s="35" t="s">
        <v>127</v>
      </c>
      <c r="V65" s="66"/>
    </row>
    <row r="66" spans="1:22" s="67" customFormat="1" ht="23.25" customHeight="1" x14ac:dyDescent="0.25">
      <c r="A66" s="69">
        <f t="shared" si="6"/>
        <v>27</v>
      </c>
      <c r="B66" s="28" t="s">
        <v>125</v>
      </c>
      <c r="C66" s="27">
        <f t="shared" si="5"/>
        <v>43085419.501400001</v>
      </c>
      <c r="D66" s="27">
        <f>D38*'1'!I62</f>
        <v>3094420.3906</v>
      </c>
      <c r="E66" s="27">
        <f>E38*'1'!I62</f>
        <v>10359498.714400001</v>
      </c>
      <c r="F66" s="27"/>
      <c r="G66" s="27">
        <f>G38*'1'!I62</f>
        <v>1093688.9480000001</v>
      </c>
      <c r="H66" s="27">
        <f>H38*'1'!I62</f>
        <v>1850558.1732000001</v>
      </c>
      <c r="I66" s="27">
        <f>I38*'1'!I62</f>
        <v>2470982.2302000001</v>
      </c>
      <c r="J66" s="24"/>
      <c r="K66" s="27"/>
      <c r="L66" s="24">
        <v>577.5</v>
      </c>
      <c r="M66" s="17">
        <f>L66*M39</f>
        <v>8615924.625</v>
      </c>
      <c r="N66" s="30">
        <v>546</v>
      </c>
      <c r="O66" s="31">
        <f>N66*O38</f>
        <v>505268.39999999997</v>
      </c>
      <c r="P66" s="30">
        <v>2050</v>
      </c>
      <c r="Q66" s="31">
        <f>P66*Q38</f>
        <v>14297786.5</v>
      </c>
      <c r="R66" s="30">
        <v>128</v>
      </c>
      <c r="S66" s="31">
        <f>R66*S38</f>
        <v>797291.52000000002</v>
      </c>
      <c r="T66" s="34" t="s">
        <v>74</v>
      </c>
      <c r="U66" s="35" t="s">
        <v>127</v>
      </c>
      <c r="V66" s="66"/>
    </row>
    <row r="67" spans="1:22" s="67" customFormat="1" ht="23.25" customHeight="1" x14ac:dyDescent="0.25">
      <c r="A67" s="69">
        <f t="shared" si="6"/>
        <v>28</v>
      </c>
      <c r="B67" s="28" t="s">
        <v>119</v>
      </c>
      <c r="C67" s="27">
        <f t="shared" si="5"/>
        <v>98633069.367399991</v>
      </c>
      <c r="D67" s="27">
        <f>D38*'1'!I63</f>
        <v>7860188.9296000004</v>
      </c>
      <c r="E67" s="27">
        <f>E38*'1'!I63</f>
        <v>26314335.750399999</v>
      </c>
      <c r="F67" s="27"/>
      <c r="G67" s="27">
        <f>G38*'1'!I63</f>
        <v>2778097.568</v>
      </c>
      <c r="H67" s="27">
        <f>H38*'1'!I63</f>
        <v>4700633.7312000003</v>
      </c>
      <c r="I67" s="27">
        <f>I38*'1'!I63</f>
        <v>6276583.2432000004</v>
      </c>
      <c r="J67" s="24"/>
      <c r="K67" s="27"/>
      <c r="L67" s="24">
        <v>1196.5</v>
      </c>
      <c r="M67" s="17">
        <f>L67*M39</f>
        <v>17851002.275000002</v>
      </c>
      <c r="N67" s="30">
        <v>1376</v>
      </c>
      <c r="O67" s="31">
        <f>N67*O38</f>
        <v>1273350.3999999999</v>
      </c>
      <c r="P67" s="30">
        <v>4275</v>
      </c>
      <c r="Q67" s="31">
        <f>P67*Q38</f>
        <v>29816115.75</v>
      </c>
      <c r="R67" s="30">
        <v>283</v>
      </c>
      <c r="S67" s="31">
        <f>R67*S38</f>
        <v>1762761.72</v>
      </c>
      <c r="T67" s="34" t="s">
        <v>74</v>
      </c>
      <c r="U67" s="35" t="s">
        <v>127</v>
      </c>
      <c r="V67" s="66"/>
    </row>
    <row r="68" spans="1:22" s="67" customFormat="1" ht="23.25" customHeight="1" x14ac:dyDescent="0.25">
      <c r="A68" s="69">
        <v>29</v>
      </c>
      <c r="B68" s="94" t="s">
        <v>129</v>
      </c>
      <c r="C68" s="27">
        <f t="shared" si="5"/>
        <v>28229818.248499997</v>
      </c>
      <c r="D68" s="27">
        <f>D38*'1'!I64</f>
        <v>1842583.0220000001</v>
      </c>
      <c r="E68" s="27">
        <f>E38*'1'!I64</f>
        <v>6168598.3279999997</v>
      </c>
      <c r="F68" s="27"/>
      <c r="G68" s="27">
        <f>G38*'1'!I64</f>
        <v>651240.76</v>
      </c>
      <c r="H68" s="27">
        <f>H38*'1'!I64</f>
        <v>1101921.084</v>
      </c>
      <c r="I68" s="27">
        <f>I38*'1'!I64</f>
        <v>1471354.6740000001</v>
      </c>
      <c r="J68" s="24"/>
      <c r="K68" s="27"/>
      <c r="L68" s="24">
        <v>684.79</v>
      </c>
      <c r="M68" s="17">
        <f>L68*M39</f>
        <v>10216621.6865</v>
      </c>
      <c r="N68" s="30"/>
      <c r="O68" s="31"/>
      <c r="P68" s="30">
        <v>887.8</v>
      </c>
      <c r="Q68" s="31">
        <f>P68*Q38</f>
        <v>6191987.7339999992</v>
      </c>
      <c r="R68" s="30">
        <v>94</v>
      </c>
      <c r="S68" s="31">
        <f>R68*S38</f>
        <v>585510.96</v>
      </c>
      <c r="T68" s="34">
        <v>2023</v>
      </c>
      <c r="U68" s="35"/>
      <c r="V68" s="66"/>
    </row>
    <row r="69" spans="1:22" s="67" customFormat="1" ht="23.25" customHeight="1" x14ac:dyDescent="0.2">
      <c r="A69" s="96"/>
      <c r="B69" s="93" t="s">
        <v>26</v>
      </c>
      <c r="C69" s="27">
        <f t="shared" ref="C69" si="7">SUM(D69:I69,K69,M69,O69,Q69,S69)</f>
        <v>990722042.8113749</v>
      </c>
      <c r="D69" s="27">
        <f>SUM(D40:D68)</f>
        <v>55737928.724799998</v>
      </c>
      <c r="E69" s="27">
        <f>SUM(E40:E68)</f>
        <v>180433178.0104</v>
      </c>
      <c r="F69" s="27">
        <f t="shared" ref="F69:K69" si="8">SUM(F40:F67)</f>
        <v>0</v>
      </c>
      <c r="G69" s="27">
        <f>SUM(G40:G68)</f>
        <v>19699959.584000003</v>
      </c>
      <c r="H69" s="27">
        <f>SUM(H40:H68)</f>
        <v>31541274.547199994</v>
      </c>
      <c r="I69" s="27">
        <f>SUM(I40:I68)</f>
        <v>43586692.062600009</v>
      </c>
      <c r="J69" s="27">
        <f t="shared" si="8"/>
        <v>0</v>
      </c>
      <c r="K69" s="27">
        <f t="shared" si="8"/>
        <v>0</v>
      </c>
      <c r="L69" s="31">
        <f t="shared" ref="L69:S69" si="9">SUM(L40:L68)</f>
        <v>26153.002500000002</v>
      </c>
      <c r="M69" s="31">
        <f t="shared" si="9"/>
        <v>416132578.56837499</v>
      </c>
      <c r="N69" s="31">
        <f t="shared" si="9"/>
        <v>8147</v>
      </c>
      <c r="O69" s="31">
        <f t="shared" si="9"/>
        <v>7539233.8000000007</v>
      </c>
      <c r="P69" s="31">
        <f t="shared" si="9"/>
        <v>32649.8</v>
      </c>
      <c r="Q69" s="31">
        <f t="shared" si="9"/>
        <v>227717009.59399998</v>
      </c>
      <c r="R69" s="31">
        <f t="shared" si="9"/>
        <v>1338</v>
      </c>
      <c r="S69" s="31">
        <f t="shared" si="9"/>
        <v>8334187.9199999999</v>
      </c>
    </row>
    <row r="70" spans="1:22" ht="24" customHeight="1" x14ac:dyDescent="0.25">
      <c r="A70" s="71"/>
    </row>
    <row r="71" spans="1:22" ht="21.75" customHeight="1" x14ac:dyDescent="0.25">
      <c r="A71" s="64"/>
      <c r="F71" s="97"/>
      <c r="G71" s="97"/>
    </row>
    <row r="72" spans="1:22" ht="21.75" customHeight="1" x14ac:dyDescent="0.25">
      <c r="A72" s="64"/>
      <c r="J72" s="97"/>
      <c r="M72" s="97"/>
    </row>
    <row r="73" spans="1:22" ht="21.75" customHeight="1" x14ac:dyDescent="0.25">
      <c r="A73" s="64"/>
    </row>
    <row r="74" spans="1:22" ht="21.75" customHeight="1" x14ac:dyDescent="0.25">
      <c r="A74" s="64"/>
    </row>
    <row r="75" spans="1:22" ht="21.75" customHeight="1" x14ac:dyDescent="0.25">
      <c r="A75" s="64"/>
    </row>
    <row r="76" spans="1:22" ht="21.75" customHeight="1" x14ac:dyDescent="0.25">
      <c r="A76" s="71"/>
    </row>
    <row r="77" spans="1:22" ht="21.75" customHeight="1" x14ac:dyDescent="0.25">
      <c r="A77" s="71"/>
    </row>
    <row r="78" spans="1:22" s="67" customFormat="1" ht="23.25" customHeight="1" x14ac:dyDescent="0.25">
      <c r="A78" s="71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</row>
    <row r="79" spans="1:22" ht="24" customHeight="1" x14ac:dyDescent="0.25"/>
    <row r="80" spans="1:22" ht="22.5" customHeight="1" x14ac:dyDescent="0.25"/>
    <row r="81" spans="1:19" ht="22.5" customHeight="1" x14ac:dyDescent="0.25"/>
    <row r="82" spans="1:19" ht="22.5" customHeight="1" x14ac:dyDescent="0.25"/>
    <row r="83" spans="1:19" s="67" customFormat="1" ht="22.5" customHeight="1" x14ac:dyDescent="0.25">
      <c r="A83" s="60"/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</row>
  </sheetData>
  <mergeCells count="47">
    <mergeCell ref="S38:S39"/>
    <mergeCell ref="O20:O21"/>
    <mergeCell ref="Q20:Q21"/>
    <mergeCell ref="S20:S21"/>
    <mergeCell ref="O8:O9"/>
    <mergeCell ref="P8:P9"/>
    <mergeCell ref="Q8:Q9"/>
    <mergeCell ref="R8:R9"/>
    <mergeCell ref="S8:S9"/>
    <mergeCell ref="A37:S37"/>
    <mergeCell ref="I20:I21"/>
    <mergeCell ref="P20:P21"/>
    <mergeCell ref="R20:R21"/>
    <mergeCell ref="I8:I9"/>
    <mergeCell ref="D8:D9"/>
    <mergeCell ref="E8:E9"/>
    <mergeCell ref="D38:D39"/>
    <mergeCell ref="P38:P39"/>
    <mergeCell ref="R38:R39"/>
    <mergeCell ref="G38:G39"/>
    <mergeCell ref="H38:H39"/>
    <mergeCell ref="I38:I39"/>
    <mergeCell ref="E38:E39"/>
    <mergeCell ref="F38:F39"/>
    <mergeCell ref="O38:O39"/>
    <mergeCell ref="Q38:Q39"/>
    <mergeCell ref="Q1:S1"/>
    <mergeCell ref="A2:S2"/>
    <mergeCell ref="A7:S7"/>
    <mergeCell ref="D3:I3"/>
    <mergeCell ref="A3:A5"/>
    <mergeCell ref="B3:B5"/>
    <mergeCell ref="C3:C4"/>
    <mergeCell ref="J3:K4"/>
    <mergeCell ref="L3:M4"/>
    <mergeCell ref="N3:O4"/>
    <mergeCell ref="P3:Q4"/>
    <mergeCell ref="R3:S4"/>
    <mergeCell ref="F8:F9"/>
    <mergeCell ref="G8:G9"/>
    <mergeCell ref="H8:H9"/>
    <mergeCell ref="A19:S19"/>
    <mergeCell ref="D20:D21"/>
    <mergeCell ref="E20:E21"/>
    <mergeCell ref="F20:F21"/>
    <mergeCell ref="G20:G21"/>
    <mergeCell ref="H20:H21"/>
  </mergeCells>
  <pageMargins left="0.25" right="0.25" top="0.75" bottom="0.75" header="0.3" footer="0.3"/>
  <pageSetup paperSize="9" scale="2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view="pageBreakPreview" zoomScaleNormal="100" zoomScaleSheetLayoutView="100" workbookViewId="0">
      <selection activeCell="B1" sqref="B1"/>
    </sheetView>
  </sheetViews>
  <sheetFormatPr defaultRowHeight="24" customHeight="1" x14ac:dyDescent="0.25"/>
  <cols>
    <col min="1" max="1" width="45.42578125" customWidth="1"/>
    <col min="2" max="2" width="48.5703125" customWidth="1"/>
  </cols>
  <sheetData>
    <row r="1" spans="1:9" s="1" customFormat="1" ht="124.5" customHeight="1" x14ac:dyDescent="0.25">
      <c r="A1" s="5"/>
      <c r="B1" s="19" t="s">
        <v>133</v>
      </c>
      <c r="C1" s="5"/>
      <c r="D1" s="5"/>
      <c r="E1" s="5"/>
    </row>
    <row r="2" spans="1:9" ht="115.5" customHeight="1" x14ac:dyDescent="0.25">
      <c r="A2" s="138" t="s">
        <v>73</v>
      </c>
      <c r="B2" s="138"/>
    </row>
    <row r="3" spans="1:9" ht="36" customHeight="1" x14ac:dyDescent="0.25">
      <c r="A3" s="2" t="s">
        <v>34</v>
      </c>
      <c r="B3" s="2" t="s">
        <v>39</v>
      </c>
    </row>
    <row r="4" spans="1:9" ht="18.75" customHeight="1" x14ac:dyDescent="0.25">
      <c r="A4" s="2" t="s">
        <v>0</v>
      </c>
      <c r="B4" s="2" t="s">
        <v>13</v>
      </c>
    </row>
    <row r="5" spans="1:9" ht="24" customHeight="1" x14ac:dyDescent="0.25">
      <c r="A5" s="140" t="s">
        <v>41</v>
      </c>
      <c r="B5" s="140"/>
      <c r="H5" s="6"/>
    </row>
    <row r="6" spans="1:9" ht="24" customHeight="1" x14ac:dyDescent="0.25">
      <c r="A6" s="3">
        <v>8</v>
      </c>
      <c r="B6" s="3">
        <f>'1'!K18</f>
        <v>868</v>
      </c>
    </row>
    <row r="7" spans="1:9" ht="24" customHeight="1" x14ac:dyDescent="0.25">
      <c r="A7" s="140" t="s">
        <v>44</v>
      </c>
      <c r="B7" s="140"/>
    </row>
    <row r="8" spans="1:9" ht="24" customHeight="1" x14ac:dyDescent="0.25">
      <c r="A8" s="10">
        <v>14</v>
      </c>
      <c r="B8" s="10">
        <f>'1'!K34</f>
        <v>1189</v>
      </c>
    </row>
    <row r="9" spans="1:9" ht="24" customHeight="1" x14ac:dyDescent="0.25">
      <c r="A9" s="140" t="s">
        <v>43</v>
      </c>
      <c r="B9" s="140"/>
    </row>
    <row r="10" spans="1:9" ht="24" customHeight="1" x14ac:dyDescent="0.25">
      <c r="A10" s="10">
        <v>29</v>
      </c>
      <c r="B10" s="10">
        <f>'1'!K65</f>
        <v>2939</v>
      </c>
    </row>
    <row r="11" spans="1:9" ht="24" customHeight="1" x14ac:dyDescent="0.25">
      <c r="A11" s="141" t="s">
        <v>35</v>
      </c>
      <c r="B11" s="141"/>
    </row>
    <row r="12" spans="1:9" ht="24" customHeight="1" x14ac:dyDescent="0.25">
      <c r="A12" s="139"/>
      <c r="B12" s="139"/>
    </row>
    <row r="13" spans="1:9" ht="24" customHeight="1" x14ac:dyDescent="0.25">
      <c r="I13" s="4"/>
    </row>
    <row r="14" spans="1:9" ht="24" customHeight="1" x14ac:dyDescent="0.25">
      <c r="I14" s="4"/>
    </row>
  </sheetData>
  <mergeCells count="6">
    <mergeCell ref="A2:B2"/>
    <mergeCell ref="A12:B12"/>
    <mergeCell ref="A7:B7"/>
    <mergeCell ref="A9:B9"/>
    <mergeCell ref="A11:B11"/>
    <mergeCell ref="A5:B5"/>
  </mergeCells>
  <pageMargins left="0.7" right="0.7" top="0.75" bottom="0.75" header="0.3" footer="0.3"/>
  <pageSetup paperSize="9" scale="9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1" sqref="L21"/>
    </sheetView>
  </sheetViews>
  <sheetFormatPr defaultRowHeight="15" x14ac:dyDescent="0.25"/>
  <cols>
    <col min="3" max="3" width="12.42578125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Лист1</vt:lpstr>
      <vt:lpstr>'1'!Заголовки_для_печати</vt:lpstr>
      <vt:lpstr>'1'!Область_печати</vt:lpstr>
      <vt:lpstr>'2'!Область_печати</vt:lpstr>
      <vt:lpstr>'3'!Область_печати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2025-12-04T06:13:54Z</cp:lastPrinted>
  <dcterms:created xsi:type="dcterms:W3CDTF">2016-01-16T08:18:08Z</dcterms:created>
  <dcterms:modified xsi:type="dcterms:W3CDTF">2025-12-05T09:53:29Z</dcterms:modified>
</cp:coreProperties>
</file>